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295" windowHeight="14880"/>
  </bookViews>
  <sheets>
    <sheet name="Fond MVP" sheetId="1" r:id="rId1"/>
    <sheet name="Fond VP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E38" i="1" l="1"/>
  <c r="H8" i="3" l="1"/>
  <c r="H7" i="3"/>
  <c r="H6" i="3"/>
  <c r="H5" i="3"/>
  <c r="H20" i="3"/>
  <c r="G14" i="3"/>
  <c r="F14" i="3"/>
  <c r="E14" i="3"/>
  <c r="H13" i="3"/>
  <c r="H12" i="3"/>
  <c r="H11" i="3"/>
  <c r="H10" i="3"/>
  <c r="G9" i="3"/>
  <c r="F9" i="3"/>
  <c r="E9" i="3"/>
  <c r="E28" i="1"/>
  <c r="H28" i="1"/>
  <c r="E32" i="1"/>
  <c r="I43" i="1"/>
  <c r="G37" i="1"/>
  <c r="F37" i="1"/>
  <c r="E37" i="1"/>
  <c r="I36" i="1"/>
  <c r="I35" i="1"/>
  <c r="I34" i="1"/>
  <c r="I33" i="1"/>
  <c r="I31" i="1"/>
  <c r="I30" i="1"/>
  <c r="I29" i="1"/>
  <c r="G28" i="1"/>
  <c r="G32" i="1" s="1"/>
  <c r="F28" i="1"/>
  <c r="F32" i="1" s="1"/>
  <c r="I8" i="1"/>
  <c r="I7" i="1"/>
  <c r="I6" i="1"/>
  <c r="I20" i="1"/>
  <c r="E14" i="1"/>
  <c r="F14" i="1"/>
  <c r="G14" i="1"/>
  <c r="I11" i="1"/>
  <c r="I12" i="1"/>
  <c r="I13" i="1"/>
  <c r="I10" i="1"/>
  <c r="I37" i="1" l="1"/>
  <c r="H9" i="3"/>
  <c r="I8" i="3"/>
  <c r="H14" i="3"/>
  <c r="I28" i="1"/>
  <c r="K32" i="1" s="1"/>
  <c r="H32" i="1"/>
  <c r="I32" i="1" s="1"/>
  <c r="I38" i="1" s="1"/>
  <c r="I14" i="1"/>
  <c r="E5" i="1"/>
  <c r="J38" i="1" l="1"/>
  <c r="J31" i="1"/>
  <c r="H15" i="3"/>
  <c r="J8" i="3"/>
  <c r="J32" i="1"/>
  <c r="E9" i="1"/>
  <c r="H5" i="1"/>
  <c r="H9" i="1" s="1"/>
  <c r="G5" i="1"/>
  <c r="G9" i="1" s="1"/>
  <c r="F5" i="1"/>
  <c r="F9" i="1" s="1"/>
  <c r="I15" i="3" l="1"/>
  <c r="I9" i="3"/>
  <c r="J9" i="3" s="1"/>
  <c r="I9" i="1"/>
  <c r="I15" i="1" s="1"/>
  <c r="I5" i="1"/>
  <c r="K9" i="1" s="1"/>
  <c r="J9" i="1" s="1"/>
  <c r="J15" i="1"/>
</calcChain>
</file>

<file path=xl/sharedStrings.xml><?xml version="1.0" encoding="utf-8"?>
<sst xmlns="http://schemas.openxmlformats.org/spreadsheetml/2006/main" count="105" uniqueCount="55">
  <si>
    <t>Výstupy</t>
  </si>
  <si>
    <t>Celkom</t>
  </si>
  <si>
    <t xml:space="preserve">          Metodické usmernenie k využívaniu prostriedkov z fondov na podporu vedy a výskumu na UNIZA</t>
  </si>
  <si>
    <t>Výška grantu:</t>
  </si>
  <si>
    <t>Grantový systém fakulty – fond na podporu mladých vedeckých pracovníkov (MVP)</t>
  </si>
  <si>
    <t>mzdové výdavky spolu za 12 mesiacov</t>
  </si>
  <si>
    <t>materiál k experimentom</t>
  </si>
  <si>
    <t>cestovné a vložné</t>
  </si>
  <si>
    <t>publikačné výdavky</t>
  </si>
  <si>
    <t>ostatné výdavky</t>
  </si>
  <si>
    <t>Mimoriadna odmena max. 50% tarif</t>
  </si>
  <si>
    <t>Kontrolné súčty</t>
  </si>
  <si>
    <t>podľa MU 9/2020 čl. 3</t>
  </si>
  <si>
    <t>3x min. Q2 + 3x min. Q3</t>
  </si>
  <si>
    <t>1. rok</t>
  </si>
  <si>
    <t>min. 2x Q3</t>
  </si>
  <si>
    <t>Q2 a Q3 nahrázajú patenty a užitkové vzory</t>
  </si>
  <si>
    <t>2. rok</t>
  </si>
  <si>
    <t>3. rok</t>
  </si>
  <si>
    <t>Spolu</t>
  </si>
  <si>
    <t>Tarifná mzda mesačne</t>
  </si>
  <si>
    <t>spolu ostatné uznateľné výdavky</t>
  </si>
  <si>
    <t>1. rok mesačný príplatok</t>
  </si>
  <si>
    <t>2. rok mesačný príplatok</t>
  </si>
  <si>
    <t>3. rok mesačný príplatok</t>
  </si>
  <si>
    <t>člen RK **</t>
  </si>
  <si>
    <r>
      <rPr>
        <b/>
        <sz val="10"/>
        <color theme="1"/>
        <rFont val="Calibri"/>
        <family val="2"/>
        <charset val="238"/>
        <scheme val="minor"/>
      </rPr>
      <t>MVP</t>
    </r>
    <r>
      <rPr>
        <sz val="10"/>
        <color theme="1"/>
        <rFont val="Calibri"/>
        <family val="2"/>
        <charset val="238"/>
        <scheme val="minor"/>
      </rPr>
      <t xml:space="preserve"> - žiadateľ, zodpovedný riešiteľ (postdoc do 10 rokov, zamestnaný do 12 mesiacov na UNIZA *</t>
    </r>
  </si>
  <si>
    <t>max. 20%  ***</t>
  </si>
  <si>
    <t>***/ max. ostatné výdavky do 20% mzdových výdavkov v 1.roku</t>
  </si>
  <si>
    <t>MVP - žiadateľ, zodpovedný riešiteľ (postdoc do 10 rokov, zamestnaný viac ako 12 mesiacov na UNIZA *</t>
  </si>
  <si>
    <t>podľa MU 9/2020 čl. 4</t>
  </si>
  <si>
    <r>
      <t xml:space="preserve">VP - žiadateľ, zodpovedný riešiteľ </t>
    </r>
    <r>
      <rPr>
        <b/>
        <sz val="10"/>
        <color theme="1"/>
        <rFont val="Calibri"/>
        <family val="2"/>
        <charset val="238"/>
        <scheme val="minor"/>
      </rPr>
      <t>H-index 4</t>
    </r>
    <r>
      <rPr>
        <sz val="10"/>
        <color theme="1"/>
        <rFont val="Calibri"/>
        <family val="2"/>
        <charset val="238"/>
        <scheme val="minor"/>
      </rPr>
      <t xml:space="preserve"> a viac podľa WoS alebo Scopus *</t>
    </r>
  </si>
  <si>
    <t>člen RK *</t>
  </si>
  <si>
    <t>**/ podmienka zloženia RK - min. 1 MVP</t>
  </si>
  <si>
    <t>***/ PhD štipendium je náklad projektu</t>
  </si>
  <si>
    <t>člen RK *  (MVP)**</t>
  </si>
  <si>
    <t>člen RK - PhD študent podľa roku štúdia ***</t>
  </si>
  <si>
    <t xml:space="preserve">% príplatku k tarifnej mzde </t>
  </si>
  <si>
    <t>4x min. Q2 + 2x min. Q3</t>
  </si>
  <si>
    <t>Grantový systém fakulty – fond na podporu vedeckých pracovníkov (VP)</t>
  </si>
  <si>
    <t>max. 100%</t>
  </si>
  <si>
    <t>štipendium</t>
  </si>
  <si>
    <t>mzdové výdavky spolu za 12 mesiacov ****</t>
  </si>
  <si>
    <t>****/ max. 75% z celkového prideleného grantu tvoria mzdové výdavky</t>
  </si>
  <si>
    <t xml:space="preserve">             Metodické usmernenie k využívaniu prostriedkov z fondov na podporu vedy a výskumu na UNIZA</t>
  </si>
  <si>
    <r>
      <t xml:space="preserve">*/ mzda alebo osobný príplatok </t>
    </r>
    <r>
      <rPr>
        <b/>
        <i/>
        <sz val="10"/>
        <color theme="1"/>
        <rFont val="Calibri"/>
        <family val="2"/>
        <charset val="238"/>
        <scheme val="minor"/>
      </rPr>
      <t>vrátane odvodov</t>
    </r>
    <r>
      <rPr>
        <i/>
        <sz val="10"/>
        <color theme="1"/>
        <rFont val="Calibri"/>
        <family val="2"/>
        <charset val="238"/>
        <scheme val="minor"/>
      </rPr>
      <t>, v 1.roku je to 80% * tarif.mzda /1,352; v 2. a 3. roku 40%*tarif.mzda/1,352</t>
    </r>
  </si>
  <si>
    <r>
      <t xml:space="preserve">*/ mesačný príplatok </t>
    </r>
    <r>
      <rPr>
        <b/>
        <i/>
        <sz val="10"/>
        <color theme="1"/>
        <rFont val="Calibri"/>
        <family val="2"/>
        <charset val="238"/>
        <scheme val="minor"/>
      </rPr>
      <t>vrátane odvodov</t>
    </r>
    <r>
      <rPr>
        <i/>
        <sz val="10"/>
        <color theme="1"/>
        <rFont val="Calibri"/>
        <family val="2"/>
        <charset val="238"/>
        <scheme val="minor"/>
      </rPr>
      <t xml:space="preserve"> zamestnávateľa, pre riešiteľa je príplatok 40% * tarif.mzda /1,352</t>
    </r>
  </si>
  <si>
    <r>
      <t xml:space="preserve">*/ mesačný príplatok </t>
    </r>
    <r>
      <rPr>
        <b/>
        <i/>
        <sz val="10"/>
        <color theme="1"/>
        <rFont val="Calibri"/>
        <family val="2"/>
        <charset val="238"/>
        <scheme val="minor"/>
      </rPr>
      <t>vrátane odvodov</t>
    </r>
    <r>
      <rPr>
        <i/>
        <sz val="10"/>
        <color theme="1"/>
        <rFont val="Calibri"/>
        <family val="2"/>
        <charset val="238"/>
        <scheme val="minor"/>
      </rPr>
      <t xml:space="preserve"> max. do 100%, pre riešiteľa je príplatok v % * tarif.mzda /1,352</t>
    </r>
  </si>
  <si>
    <t>Variant A</t>
  </si>
  <si>
    <t>Variant B</t>
  </si>
  <si>
    <t>člen RK ** (nad 40 r.)</t>
  </si>
  <si>
    <t>***/ max do výšky 350 EUR/mesiac, ak je nad 40 r. tak jeho mzdové náklady max. 20% do výšky celkových výdavkov</t>
  </si>
  <si>
    <t>***/ max do výšky 350 EUR/mesiac, u členov kolektívu nad 40 r. ich mzdové výdavky nepresiahnu 20% z celkového rozpočtu</t>
  </si>
  <si>
    <t>člen RK *** (nad 40 r.)</t>
  </si>
  <si>
    <t>**/ max do výšky 350 EUR/mesiac vrátane odvodov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</si>
</sst>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-* #,##0.00\ [$€-41B]_-;\-* #,##0.00\ [$€-41B]_-;_-* &quot;-&quot;??\ [$€-41B]_-;_-@_-"/>
    <numFmt numFmtId="165" formatCode="0.0%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0" fillId="0" borderId="1" xfId="0" applyBorder="1"/>
    <xf numFmtId="0" fontId="1" fillId="2" borderId="1" xfId="0" applyFont="1" applyFill="1" applyBorder="1"/>
    <xf numFmtId="164" fontId="0" fillId="0" borderId="0" xfId="0" applyNumberFormat="1" applyBorder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4" fillId="0" borderId="1" xfId="1" applyNumberFormat="1" applyFont="1" applyBorder="1"/>
    <xf numFmtId="164" fontId="4" fillId="0" borderId="1" xfId="0" applyNumberFormat="1" applyFont="1" applyBorder="1"/>
    <xf numFmtId="0" fontId="4" fillId="0" borderId="1" xfId="0" applyFont="1" applyBorder="1"/>
    <xf numFmtId="164" fontId="5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164" fontId="4" fillId="3" borderId="1" xfId="0" applyNumberFormat="1" applyFont="1" applyFill="1" applyBorder="1"/>
    <xf numFmtId="0" fontId="4" fillId="3" borderId="1" xfId="0" applyFont="1" applyFill="1" applyBorder="1"/>
    <xf numFmtId="0" fontId="1" fillId="0" borderId="0" xfId="0" applyFont="1"/>
    <xf numFmtId="0" fontId="7" fillId="0" borderId="0" xfId="0" applyFont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6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7" fillId="0" borderId="0" xfId="0" applyFont="1" applyAlignment="1">
      <alignment vertical="top"/>
    </xf>
    <xf numFmtId="165" fontId="0" fillId="0" borderId="0" xfId="1" applyNumberFormat="1" applyFont="1"/>
    <xf numFmtId="0" fontId="9" fillId="0" borderId="0" xfId="0" applyFont="1" applyAlignment="1">
      <alignment horizontal="center"/>
    </xf>
    <xf numFmtId="164" fontId="5" fillId="3" borderId="3" xfId="0" applyNumberFormat="1" applyFont="1" applyFill="1" applyBorder="1"/>
    <xf numFmtId="164" fontId="6" fillId="3" borderId="2" xfId="0" applyNumberFormat="1" applyFont="1" applyFill="1" applyBorder="1"/>
    <xf numFmtId="0" fontId="1" fillId="0" borderId="0" xfId="0" applyFont="1" applyAlignment="1">
      <alignment vertical="center"/>
    </xf>
    <xf numFmtId="9" fontId="8" fillId="0" borderId="0" xfId="2" applyFont="1" applyAlignment="1">
      <alignment horizont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132522</xdr:colOff>
      <xdr:row>0</xdr:row>
      <xdr:rowOff>107674</xdr:rowOff>
    </xdr:from>
    <xdr:to>
      <xdr:col>2</xdr:col>
      <xdr:colOff>7178</xdr:colOff>
      <xdr:row>1</xdr:row>
      <xdr:rowOff>44465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" y="107674"/>
          <a:ext cx="827156" cy="831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132522</xdr:colOff>
      <xdr:row>0</xdr:row>
      <xdr:rowOff>107674</xdr:rowOff>
    </xdr:from>
    <xdr:to>
      <xdr:col>2</xdr:col>
      <xdr:colOff>7178</xdr:colOff>
      <xdr:row>1</xdr:row>
      <xdr:rowOff>44465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" y="107674"/>
          <a:ext cx="827156" cy="832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topLeftCell="A11" zoomScaleNormal="100" workbookViewId="0">
      <selection activeCell="C46" sqref="C46"/>
    </sheetView>
  </sheetViews>
  <sheetFormatPr defaultRowHeight="15" x14ac:dyDescent="0.25"/>
  <cols>
    <col min="1" max="1" width="8.28515625" customWidth="1"/>
    <col min="2" max="2" width="6" customWidth="1"/>
    <col min="3" max="3" width="46.85546875" customWidth="1"/>
    <col min="4" max="7" width="12.7109375" customWidth="1"/>
    <col min="8" max="8" width="13.7109375" customWidth="1"/>
    <col min="9" max="9" width="14.5703125" customWidth="1"/>
    <col min="10" max="10" width="13" customWidth="1"/>
    <col min="11" max="11" width="11.85546875" bestFit="1" customWidth="1"/>
  </cols>
  <sheetData>
    <row r="1" spans="1:11" ht="70.5" customHeight="1" x14ac:dyDescent="0.25">
      <c r="B1" s="6" t="s">
        <v>2</v>
      </c>
    </row>
    <row r="2" spans="1:11" ht="17.25" customHeight="1" x14ac:dyDescent="0.25">
      <c r="D2" s="20" t="s">
        <v>12</v>
      </c>
      <c r="H2" t="s">
        <v>3</v>
      </c>
      <c r="I2" s="2">
        <v>40000</v>
      </c>
    </row>
    <row r="4" spans="1:11" ht="49.5" customHeight="1" x14ac:dyDescent="0.25">
      <c r="A4" s="32" t="s">
        <v>48</v>
      </c>
      <c r="C4" s="7" t="s">
        <v>4</v>
      </c>
      <c r="D4" s="8" t="s">
        <v>20</v>
      </c>
      <c r="E4" s="8" t="s">
        <v>22</v>
      </c>
      <c r="F4" s="8" t="s">
        <v>23</v>
      </c>
      <c r="G4" s="8" t="s">
        <v>24</v>
      </c>
      <c r="H4" s="8" t="s">
        <v>10</v>
      </c>
      <c r="I4" s="8" t="s">
        <v>1</v>
      </c>
      <c r="J4" s="8" t="s">
        <v>11</v>
      </c>
    </row>
    <row r="5" spans="1:11" ht="25.5" x14ac:dyDescent="0.25">
      <c r="B5" s="14">
        <v>1</v>
      </c>
      <c r="C5" s="15" t="s">
        <v>29</v>
      </c>
      <c r="D5" s="10">
        <v>900</v>
      </c>
      <c r="E5" s="11">
        <f>0.4*D5</f>
        <v>360</v>
      </c>
      <c r="F5" s="11">
        <f>D5*0.4</f>
        <v>360</v>
      </c>
      <c r="G5" s="11">
        <f>D5*0.4</f>
        <v>360</v>
      </c>
      <c r="H5" s="11">
        <f>0.5*D5</f>
        <v>450</v>
      </c>
      <c r="I5" s="11">
        <f>SUM(E5:G5)*12+H5</f>
        <v>13410</v>
      </c>
      <c r="J5" s="1"/>
    </row>
    <row r="6" spans="1:11" ht="18" customHeight="1" x14ac:dyDescent="0.25">
      <c r="B6" s="14">
        <v>2</v>
      </c>
      <c r="C6" s="16" t="s">
        <v>25</v>
      </c>
      <c r="D6" s="10"/>
      <c r="E6" s="11">
        <v>300</v>
      </c>
      <c r="F6" s="11">
        <v>300</v>
      </c>
      <c r="G6" s="11">
        <v>300</v>
      </c>
      <c r="H6" s="19"/>
      <c r="I6" s="11">
        <f>SUM(E6:H6)*12</f>
        <v>10800</v>
      </c>
      <c r="J6" s="1"/>
    </row>
    <row r="7" spans="1:11" x14ac:dyDescent="0.25">
      <c r="B7" s="14">
        <v>3</v>
      </c>
      <c r="C7" s="16" t="s">
        <v>25</v>
      </c>
      <c r="D7" s="10"/>
      <c r="E7" s="11">
        <v>150</v>
      </c>
      <c r="F7" s="11">
        <v>150</v>
      </c>
      <c r="G7" s="11">
        <v>150</v>
      </c>
      <c r="H7" s="19"/>
      <c r="I7" s="11">
        <f>SUM(E7:H7)*12</f>
        <v>5400</v>
      </c>
      <c r="J7" s="25"/>
    </row>
    <row r="8" spans="1:11" x14ac:dyDescent="0.25">
      <c r="B8" s="14">
        <v>4</v>
      </c>
      <c r="C8" s="16" t="s">
        <v>53</v>
      </c>
      <c r="D8" s="10"/>
      <c r="E8" s="11">
        <v>200</v>
      </c>
      <c r="F8" s="11">
        <v>200</v>
      </c>
      <c r="G8" s="11">
        <v>200</v>
      </c>
      <c r="H8" s="19"/>
      <c r="I8" s="11">
        <f>SUM(E8:H8)*12</f>
        <v>7200</v>
      </c>
      <c r="J8" s="33">
        <f>(I8)/I15</f>
        <v>0.17324350336862368</v>
      </c>
    </row>
    <row r="9" spans="1:11" ht="19.5" customHeight="1" x14ac:dyDescent="0.25">
      <c r="B9" s="12"/>
      <c r="C9" s="22" t="s">
        <v>5</v>
      </c>
      <c r="D9" s="10"/>
      <c r="E9" s="13">
        <f>SUM(E5:E8)*12</f>
        <v>12120</v>
      </c>
      <c r="F9" s="13">
        <f>SUM(F5:F8)*12</f>
        <v>12120</v>
      </c>
      <c r="G9" s="13">
        <f>SUM(G5:G8)*12</f>
        <v>12120</v>
      </c>
      <c r="H9" s="13">
        <f>SUM(H5:H8)</f>
        <v>450</v>
      </c>
      <c r="I9" s="13">
        <f>SUM(E9:H9)</f>
        <v>36810</v>
      </c>
      <c r="J9" s="25" t="str">
        <f>IF(K9=I9,"OK","Not OK")</f>
        <v>OK</v>
      </c>
      <c r="K9" s="26">
        <f>SUM(I5:I8)</f>
        <v>36810</v>
      </c>
    </row>
    <row r="10" spans="1:11" ht="19.5" customHeight="1" x14ac:dyDescent="0.25">
      <c r="B10" s="14">
        <v>6</v>
      </c>
      <c r="C10" s="17" t="s">
        <v>7</v>
      </c>
      <c r="D10" s="10"/>
      <c r="E10" s="11">
        <v>300</v>
      </c>
      <c r="F10" s="11"/>
      <c r="G10" s="11">
        <v>300</v>
      </c>
      <c r="H10" s="18"/>
      <c r="I10" s="11">
        <f>SUM(E10:H10)</f>
        <v>600</v>
      </c>
    </row>
    <row r="11" spans="1:11" ht="19.5" customHeight="1" x14ac:dyDescent="0.25">
      <c r="B11" s="14">
        <v>7</v>
      </c>
      <c r="C11" s="17" t="s">
        <v>6</v>
      </c>
      <c r="D11" s="10"/>
      <c r="E11" s="11">
        <v>750</v>
      </c>
      <c r="F11" s="11">
        <v>250</v>
      </c>
      <c r="G11" s="11"/>
      <c r="H11" s="18"/>
      <c r="I11" s="11">
        <f t="shared" ref="I11:I13" si="0">SUM(E11:H11)</f>
        <v>1000</v>
      </c>
    </row>
    <row r="12" spans="1:11" ht="19.5" customHeight="1" x14ac:dyDescent="0.25">
      <c r="B12" s="14">
        <v>8</v>
      </c>
      <c r="C12" s="17" t="s">
        <v>8</v>
      </c>
      <c r="D12" s="10"/>
      <c r="E12" s="11">
        <v>900</v>
      </c>
      <c r="F12" s="11">
        <v>500</v>
      </c>
      <c r="G12" s="11">
        <v>800</v>
      </c>
      <c r="H12" s="18"/>
      <c r="I12" s="11">
        <f t="shared" si="0"/>
        <v>2200</v>
      </c>
    </row>
    <row r="13" spans="1:11" ht="22.5" customHeight="1" x14ac:dyDescent="0.25">
      <c r="B13" s="14">
        <v>9</v>
      </c>
      <c r="C13" s="12" t="s">
        <v>9</v>
      </c>
      <c r="D13" s="12"/>
      <c r="E13" s="11">
        <v>250</v>
      </c>
      <c r="F13" s="11">
        <v>500</v>
      </c>
      <c r="G13" s="11">
        <v>200</v>
      </c>
      <c r="H13" s="19"/>
      <c r="I13" s="11">
        <f t="shared" si="0"/>
        <v>950</v>
      </c>
    </row>
    <row r="14" spans="1:11" ht="22.5" customHeight="1" thickBot="1" x14ac:dyDescent="0.3">
      <c r="B14" s="12"/>
      <c r="C14" s="23" t="s">
        <v>21</v>
      </c>
      <c r="D14" s="12"/>
      <c r="E14" s="13">
        <f>SUM(E10:E13)</f>
        <v>2200</v>
      </c>
      <c r="F14" s="13">
        <f>SUM(F10:F13)</f>
        <v>1250</v>
      </c>
      <c r="G14" s="13">
        <f>SUM(G10:G13)</f>
        <v>1300</v>
      </c>
      <c r="H14" s="13"/>
      <c r="I14" s="30">
        <f>SUM(E14:H14)</f>
        <v>4750</v>
      </c>
    </row>
    <row r="15" spans="1:11" ht="18.75" customHeight="1" thickBot="1" x14ac:dyDescent="0.3">
      <c r="H15" t="s">
        <v>1</v>
      </c>
      <c r="I15" s="31">
        <f>I9+I14</f>
        <v>41560</v>
      </c>
      <c r="J15" s="25" t="str">
        <f>IF(I15&gt;I2,"prečerpané","OK")</f>
        <v>prečerpané</v>
      </c>
    </row>
    <row r="16" spans="1:11" ht="21.75" customHeight="1" x14ac:dyDescent="0.25">
      <c r="I16" s="5"/>
    </row>
    <row r="17" spans="1:11" ht="22.5" customHeight="1" x14ac:dyDescent="0.25">
      <c r="C17" s="4" t="s">
        <v>0</v>
      </c>
      <c r="D17" s="3"/>
      <c r="E17" s="9" t="s">
        <v>14</v>
      </c>
      <c r="F17" s="9" t="s">
        <v>17</v>
      </c>
      <c r="G17" s="9" t="s">
        <v>18</v>
      </c>
      <c r="H17" s="3"/>
      <c r="I17" s="8" t="s">
        <v>19</v>
      </c>
    </row>
    <row r="18" spans="1:11" x14ac:dyDescent="0.25">
      <c r="C18" s="3" t="s">
        <v>13</v>
      </c>
      <c r="D18" s="3"/>
      <c r="E18" s="9" t="s">
        <v>15</v>
      </c>
      <c r="F18" s="9"/>
      <c r="G18" s="9"/>
      <c r="H18" s="3"/>
      <c r="I18" s="9">
        <v>6</v>
      </c>
    </row>
    <row r="19" spans="1:11" x14ac:dyDescent="0.25">
      <c r="C19" s="3" t="s">
        <v>16</v>
      </c>
      <c r="D19" s="3"/>
      <c r="E19" s="3"/>
      <c r="F19" s="3"/>
      <c r="G19" s="3"/>
      <c r="H19" s="3"/>
      <c r="I19" s="9"/>
    </row>
    <row r="20" spans="1:11" x14ac:dyDescent="0.25">
      <c r="I20" s="24">
        <f>SUM(I18:I19)</f>
        <v>6</v>
      </c>
    </row>
    <row r="21" spans="1:11" x14ac:dyDescent="0.25">
      <c r="C21" s="21" t="s">
        <v>46</v>
      </c>
    </row>
    <row r="22" spans="1:11" ht="15" customHeight="1" x14ac:dyDescent="0.25">
      <c r="C22" s="27" t="s">
        <v>54</v>
      </c>
    </row>
    <row r="23" spans="1:11" ht="21" customHeight="1" x14ac:dyDescent="0.25">
      <c r="C23" s="27" t="s">
        <v>52</v>
      </c>
    </row>
    <row r="24" spans="1:11" ht="22.5" customHeight="1" x14ac:dyDescent="0.25">
      <c r="C24" s="21"/>
    </row>
    <row r="25" spans="1:11" ht="18" customHeight="1" x14ac:dyDescent="0.25">
      <c r="C25" s="21"/>
      <c r="H25" t="s">
        <v>3</v>
      </c>
      <c r="I25" s="2">
        <v>50000</v>
      </c>
    </row>
    <row r="27" spans="1:11" ht="45" x14ac:dyDescent="0.25">
      <c r="A27" s="32" t="s">
        <v>49</v>
      </c>
      <c r="C27" s="7" t="s">
        <v>4</v>
      </c>
      <c r="D27" s="8" t="s">
        <v>20</v>
      </c>
      <c r="E27" s="8" t="s">
        <v>22</v>
      </c>
      <c r="F27" s="8" t="s">
        <v>23</v>
      </c>
      <c r="G27" s="8" t="s">
        <v>24</v>
      </c>
      <c r="H27" s="8" t="s">
        <v>10</v>
      </c>
      <c r="I27" s="8" t="s">
        <v>1</v>
      </c>
      <c r="J27" s="8" t="s">
        <v>11</v>
      </c>
    </row>
    <row r="28" spans="1:11" ht="25.5" x14ac:dyDescent="0.25">
      <c r="B28" s="14">
        <v>1</v>
      </c>
      <c r="C28" s="15" t="s">
        <v>26</v>
      </c>
      <c r="D28" s="10">
        <v>850</v>
      </c>
      <c r="E28" s="11">
        <f>0.8*D28</f>
        <v>680</v>
      </c>
      <c r="F28" s="11">
        <f>D28*0.4</f>
        <v>340</v>
      </c>
      <c r="G28" s="11">
        <f>D28*0.4</f>
        <v>340</v>
      </c>
      <c r="H28" s="11">
        <f>0.5*D28</f>
        <v>425</v>
      </c>
      <c r="I28" s="11">
        <f>SUM(E28:G28)*12+H28</f>
        <v>16745</v>
      </c>
      <c r="J28" s="1"/>
    </row>
    <row r="29" spans="1:11" x14ac:dyDescent="0.25">
      <c r="B29" s="14">
        <v>2</v>
      </c>
      <c r="C29" s="16" t="s">
        <v>25</v>
      </c>
      <c r="D29" s="10"/>
      <c r="E29" s="11">
        <v>350</v>
      </c>
      <c r="F29" s="11">
        <v>350</v>
      </c>
      <c r="G29" s="11">
        <v>350</v>
      </c>
      <c r="H29" s="19"/>
      <c r="I29" s="11">
        <f>SUM(E29:H29)*12</f>
        <v>12600</v>
      </c>
      <c r="J29" s="1"/>
    </row>
    <row r="30" spans="1:11" x14ac:dyDescent="0.25">
      <c r="B30" s="14">
        <v>3</v>
      </c>
      <c r="C30" s="16" t="s">
        <v>25</v>
      </c>
      <c r="D30" s="10"/>
      <c r="E30" s="11">
        <v>200</v>
      </c>
      <c r="F30" s="11">
        <v>200</v>
      </c>
      <c r="G30" s="11">
        <v>200</v>
      </c>
      <c r="H30" s="19"/>
      <c r="I30" s="11">
        <f>SUM(E30:H30)*12</f>
        <v>7200</v>
      </c>
      <c r="J30" s="1"/>
    </row>
    <row r="31" spans="1:11" x14ac:dyDescent="0.25">
      <c r="B31" s="14">
        <v>4</v>
      </c>
      <c r="C31" s="16" t="s">
        <v>50</v>
      </c>
      <c r="D31" s="10"/>
      <c r="E31" s="11">
        <v>150</v>
      </c>
      <c r="F31" s="11">
        <v>150</v>
      </c>
      <c r="G31" s="11">
        <v>150</v>
      </c>
      <c r="H31" s="19"/>
      <c r="I31" s="11">
        <f>SUM(E31:H31)*12</f>
        <v>5400</v>
      </c>
      <c r="J31" s="33">
        <f>(I31)/I38</f>
        <v>0.10801080108010801</v>
      </c>
    </row>
    <row r="32" spans="1:11" x14ac:dyDescent="0.25">
      <c r="B32" s="12"/>
      <c r="C32" s="22" t="s">
        <v>5</v>
      </c>
      <c r="D32" s="10"/>
      <c r="E32" s="13">
        <f>SUM(E28:E31)*12</f>
        <v>16560</v>
      </c>
      <c r="F32" s="13">
        <f>SUM(F28:F31)*12</f>
        <v>12480</v>
      </c>
      <c r="G32" s="13">
        <f>SUM(G28:G31)*12</f>
        <v>12480</v>
      </c>
      <c r="H32" s="13">
        <f>SUM(H28:H31)</f>
        <v>425</v>
      </c>
      <c r="I32" s="13">
        <f>SUM(E32:H32)</f>
        <v>41945</v>
      </c>
      <c r="J32" s="25" t="str">
        <f>IF(K32=I32,"OK","Not OK")</f>
        <v>OK</v>
      </c>
      <c r="K32" s="26">
        <f>SUM(I28:I31)</f>
        <v>41945</v>
      </c>
    </row>
    <row r="33" spans="2:10" x14ac:dyDescent="0.25">
      <c r="B33" s="14">
        <v>6</v>
      </c>
      <c r="C33" s="17" t="s">
        <v>7</v>
      </c>
      <c r="D33" s="10"/>
      <c r="E33" s="11">
        <v>1500</v>
      </c>
      <c r="F33" s="11">
        <v>1200</v>
      </c>
      <c r="G33" s="11">
        <v>250</v>
      </c>
      <c r="H33" s="18"/>
      <c r="I33" s="11">
        <f>SUM(E33:H33)</f>
        <v>2950</v>
      </c>
    </row>
    <row r="34" spans="2:10" x14ac:dyDescent="0.25">
      <c r="B34" s="14">
        <v>7</v>
      </c>
      <c r="C34" s="17" t="s">
        <v>6</v>
      </c>
      <c r="D34" s="10"/>
      <c r="E34" s="11"/>
      <c r="F34" s="11">
        <v>250</v>
      </c>
      <c r="G34" s="11"/>
      <c r="H34" s="18"/>
      <c r="I34" s="11">
        <f t="shared" ref="I34:I36" si="1">SUM(E34:H34)</f>
        <v>250</v>
      </c>
    </row>
    <row r="35" spans="2:10" x14ac:dyDescent="0.25">
      <c r="B35" s="14">
        <v>8</v>
      </c>
      <c r="C35" s="17" t="s">
        <v>8</v>
      </c>
      <c r="D35" s="10"/>
      <c r="E35" s="11">
        <v>900</v>
      </c>
      <c r="F35" s="11">
        <v>1500</v>
      </c>
      <c r="G35" s="11">
        <v>1500</v>
      </c>
      <c r="H35" s="18"/>
      <c r="I35" s="11">
        <f t="shared" si="1"/>
        <v>3900</v>
      </c>
    </row>
    <row r="36" spans="2:10" x14ac:dyDescent="0.25">
      <c r="B36" s="14">
        <v>9</v>
      </c>
      <c r="C36" s="12" t="s">
        <v>9</v>
      </c>
      <c r="D36" s="12"/>
      <c r="E36" s="11">
        <v>250</v>
      </c>
      <c r="F36" s="11">
        <v>200</v>
      </c>
      <c r="G36" s="11">
        <v>500</v>
      </c>
      <c r="H36" s="19"/>
      <c r="I36" s="11">
        <f t="shared" si="1"/>
        <v>950</v>
      </c>
    </row>
    <row r="37" spans="2:10" ht="15.75" thickBot="1" x14ac:dyDescent="0.3">
      <c r="B37" s="12"/>
      <c r="C37" s="23" t="s">
        <v>21</v>
      </c>
      <c r="D37" s="12"/>
      <c r="E37" s="13">
        <f>SUM(E33:E36)</f>
        <v>2650</v>
      </c>
      <c r="F37" s="13">
        <f>SUM(F33:F36)</f>
        <v>3150</v>
      </c>
      <c r="G37" s="13">
        <f>SUM(G33:G36)</f>
        <v>2250</v>
      </c>
      <c r="H37" s="13"/>
      <c r="I37" s="30">
        <f>SUM(E37:H37)</f>
        <v>8050</v>
      </c>
    </row>
    <row r="38" spans="2:10" ht="22.5" customHeight="1" thickBot="1" x14ac:dyDescent="0.3">
      <c r="D38" t="s">
        <v>27</v>
      </c>
      <c r="E38" s="25" t="str">
        <f>IF(E37&gt;0.2*E32,"Not OK","OK")</f>
        <v>OK</v>
      </c>
      <c r="H38" t="s">
        <v>1</v>
      </c>
      <c r="I38" s="31">
        <f>I32+I37</f>
        <v>49995</v>
      </c>
      <c r="J38" s="25" t="str">
        <f>IF(I38&gt;I25,"prečerpané","OK")</f>
        <v>OK</v>
      </c>
    </row>
    <row r="39" spans="2:10" x14ac:dyDescent="0.25">
      <c r="I39" s="5"/>
    </row>
    <row r="40" spans="2:10" x14ac:dyDescent="0.25">
      <c r="C40" s="4" t="s">
        <v>0</v>
      </c>
      <c r="D40" s="3"/>
      <c r="E40" s="9" t="s">
        <v>14</v>
      </c>
      <c r="F40" s="9" t="s">
        <v>17</v>
      </c>
      <c r="G40" s="9" t="s">
        <v>18</v>
      </c>
      <c r="H40" s="3"/>
      <c r="I40" s="8" t="s">
        <v>19</v>
      </c>
    </row>
    <row r="41" spans="2:10" x14ac:dyDescent="0.25">
      <c r="C41" s="3" t="s">
        <v>13</v>
      </c>
      <c r="D41" s="3"/>
      <c r="E41" s="9" t="s">
        <v>15</v>
      </c>
      <c r="F41" s="9"/>
      <c r="G41" s="9"/>
      <c r="H41" s="3"/>
      <c r="I41" s="9">
        <v>6</v>
      </c>
    </row>
    <row r="42" spans="2:10" x14ac:dyDescent="0.25">
      <c r="C42" s="3" t="s">
        <v>16</v>
      </c>
      <c r="D42" s="3"/>
      <c r="E42" s="3"/>
      <c r="F42" s="3"/>
      <c r="G42" s="3"/>
      <c r="H42" s="3"/>
      <c r="I42" s="9"/>
    </row>
    <row r="43" spans="2:10" x14ac:dyDescent="0.25">
      <c r="I43" s="24">
        <f>SUM(I41:I42)</f>
        <v>6</v>
      </c>
    </row>
    <row r="44" spans="2:10" x14ac:dyDescent="0.25">
      <c r="C44" s="21" t="s">
        <v>45</v>
      </c>
    </row>
    <row r="45" spans="2:10" x14ac:dyDescent="0.25">
      <c r="C45" s="21" t="s">
        <v>54</v>
      </c>
    </row>
    <row r="46" spans="2:10" x14ac:dyDescent="0.25">
      <c r="C46" s="21" t="s">
        <v>51</v>
      </c>
    </row>
    <row r="47" spans="2:10" x14ac:dyDescent="0.25">
      <c r="C47" s="21" t="s">
        <v>28</v>
      </c>
    </row>
  </sheetData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zoomScaleNormal="100" workbookViewId="0">
      <selection activeCell="E2" sqref="E2"/>
    </sheetView>
  </sheetViews>
  <sheetFormatPr defaultRowHeight="15" x14ac:dyDescent="0.25"/>
  <cols>
    <col min="1" max="1" width="8.28515625" customWidth="1"/>
    <col min="2" max="2" width="6" customWidth="1"/>
    <col min="3" max="3" width="46.85546875" customWidth="1"/>
    <col min="4" max="4" width="12.5703125" customWidth="1"/>
    <col min="5" max="7" width="12.7109375" customWidth="1"/>
    <col min="8" max="8" width="20.140625" customWidth="1"/>
    <col min="9" max="9" width="13" customWidth="1"/>
    <col min="10" max="10" width="9.42578125" customWidth="1"/>
  </cols>
  <sheetData>
    <row r="1" spans="2:10" ht="70.5" customHeight="1" x14ac:dyDescent="0.25">
      <c r="B1" s="6" t="s">
        <v>44</v>
      </c>
    </row>
    <row r="2" spans="2:10" ht="17.25" customHeight="1" x14ac:dyDescent="0.25">
      <c r="E2" s="20" t="s">
        <v>30</v>
      </c>
      <c r="G2" t="s">
        <v>3</v>
      </c>
      <c r="H2" s="2">
        <v>70000</v>
      </c>
    </row>
    <row r="4" spans="2:10" ht="49.5" customHeight="1" x14ac:dyDescent="0.25">
      <c r="C4" s="7" t="s">
        <v>39</v>
      </c>
      <c r="D4" s="8" t="s">
        <v>37</v>
      </c>
      <c r="E4" s="8" t="s">
        <v>22</v>
      </c>
      <c r="F4" s="8" t="s">
        <v>23</v>
      </c>
      <c r="G4" s="8" t="s">
        <v>24</v>
      </c>
      <c r="H4" s="8" t="s">
        <v>1</v>
      </c>
      <c r="I4" s="8" t="s">
        <v>11</v>
      </c>
    </row>
    <row r="5" spans="2:10" ht="25.5" x14ac:dyDescent="0.25">
      <c r="B5" s="14">
        <v>1</v>
      </c>
      <c r="C5" s="15" t="s">
        <v>31</v>
      </c>
      <c r="D5" s="10" t="s">
        <v>40</v>
      </c>
      <c r="E5" s="11">
        <v>300</v>
      </c>
      <c r="F5" s="11">
        <v>300</v>
      </c>
      <c r="G5" s="11">
        <v>300</v>
      </c>
      <c r="H5" s="11">
        <f>SUM(E5:G5)*12</f>
        <v>10800</v>
      </c>
      <c r="I5" s="1"/>
    </row>
    <row r="6" spans="2:10" ht="18" customHeight="1" x14ac:dyDescent="0.25">
      <c r="B6" s="14">
        <v>2</v>
      </c>
      <c r="C6" s="16" t="s">
        <v>32</v>
      </c>
      <c r="D6" s="10" t="s">
        <v>40</v>
      </c>
      <c r="E6" s="11">
        <v>200</v>
      </c>
      <c r="F6" s="11">
        <v>200</v>
      </c>
      <c r="G6" s="11">
        <v>200</v>
      </c>
      <c r="H6" s="11">
        <f>SUM(E6:G6)*12</f>
        <v>7200</v>
      </c>
      <c r="I6" s="1"/>
    </row>
    <row r="7" spans="2:10" x14ac:dyDescent="0.25">
      <c r="B7" s="14">
        <v>3</v>
      </c>
      <c r="C7" s="16" t="s">
        <v>35</v>
      </c>
      <c r="D7" s="10" t="s">
        <v>40</v>
      </c>
      <c r="E7" s="11">
        <v>100</v>
      </c>
      <c r="F7" s="11">
        <v>100</v>
      </c>
      <c r="G7" s="11">
        <v>100</v>
      </c>
      <c r="H7" s="11">
        <f>SUM(E7:G7)*12</f>
        <v>3600</v>
      </c>
      <c r="I7" s="1"/>
    </row>
    <row r="8" spans="2:10" x14ac:dyDescent="0.25">
      <c r="B8" s="14">
        <v>4</v>
      </c>
      <c r="C8" s="16" t="s">
        <v>36</v>
      </c>
      <c r="D8" s="10" t="s">
        <v>41</v>
      </c>
      <c r="E8" s="11">
        <v>807.5</v>
      </c>
      <c r="F8" s="11">
        <v>807.5</v>
      </c>
      <c r="G8" s="11">
        <v>940.5</v>
      </c>
      <c r="H8" s="11">
        <f>SUM(E8:G8)*12</f>
        <v>30666</v>
      </c>
      <c r="I8" s="26">
        <f>SUM(H5:H8)</f>
        <v>52266</v>
      </c>
      <c r="J8" s="25" t="str">
        <f>IF(I8=H9,"OK","Not OK")</f>
        <v>OK</v>
      </c>
    </row>
    <row r="9" spans="2:10" ht="19.5" customHeight="1" x14ac:dyDescent="0.25">
      <c r="B9" s="12"/>
      <c r="C9" s="22" t="s">
        <v>42</v>
      </c>
      <c r="D9" s="10"/>
      <c r="E9" s="13">
        <f>SUM(E5:E8)*12</f>
        <v>16890</v>
      </c>
      <c r="F9" s="13">
        <f>SUM(F5:F8)*12</f>
        <v>16890</v>
      </c>
      <c r="G9" s="13">
        <f>SUM(G5:G8)*12</f>
        <v>18486</v>
      </c>
      <c r="H9" s="13">
        <f t="shared" ref="H9:H14" si="0">SUM(E9:G9)</f>
        <v>52266</v>
      </c>
      <c r="I9" s="28">
        <f>H9/H15</f>
        <v>0.74862495702990717</v>
      </c>
      <c r="J9" s="29" t="str">
        <f>IF(I9&gt;0.75,"Not OK","OK")</f>
        <v>OK</v>
      </c>
    </row>
    <row r="10" spans="2:10" ht="19.5" customHeight="1" x14ac:dyDescent="0.25">
      <c r="B10" s="14">
        <v>6</v>
      </c>
      <c r="C10" s="17" t="s">
        <v>7</v>
      </c>
      <c r="D10" s="10"/>
      <c r="E10" s="11">
        <v>800</v>
      </c>
      <c r="F10" s="11"/>
      <c r="G10" s="11">
        <v>300</v>
      </c>
      <c r="H10" s="11">
        <f t="shared" si="0"/>
        <v>1100</v>
      </c>
    </row>
    <row r="11" spans="2:10" ht="19.5" customHeight="1" x14ac:dyDescent="0.25">
      <c r="B11" s="14">
        <v>7</v>
      </c>
      <c r="C11" s="17" t="s">
        <v>6</v>
      </c>
      <c r="D11" s="10"/>
      <c r="E11" s="11">
        <v>1500</v>
      </c>
      <c r="F11" s="11">
        <v>2500</v>
      </c>
      <c r="G11" s="11">
        <v>3500</v>
      </c>
      <c r="H11" s="11">
        <f t="shared" si="0"/>
        <v>7500</v>
      </c>
    </row>
    <row r="12" spans="2:10" ht="19.5" customHeight="1" x14ac:dyDescent="0.25">
      <c r="B12" s="14">
        <v>8</v>
      </c>
      <c r="C12" s="17" t="s">
        <v>8</v>
      </c>
      <c r="D12" s="10"/>
      <c r="E12" s="11">
        <v>2500</v>
      </c>
      <c r="F12" s="11">
        <v>2500</v>
      </c>
      <c r="G12" s="11">
        <v>3000</v>
      </c>
      <c r="H12" s="11">
        <f t="shared" si="0"/>
        <v>8000</v>
      </c>
    </row>
    <row r="13" spans="2:10" ht="22.5" customHeight="1" x14ac:dyDescent="0.25">
      <c r="B13" s="14">
        <v>9</v>
      </c>
      <c r="C13" s="12" t="s">
        <v>9</v>
      </c>
      <c r="D13" s="12"/>
      <c r="E13" s="11">
        <v>250</v>
      </c>
      <c r="F13" s="11">
        <v>500</v>
      </c>
      <c r="G13" s="11">
        <v>200</v>
      </c>
      <c r="H13" s="11">
        <f t="shared" si="0"/>
        <v>950</v>
      </c>
    </row>
    <row r="14" spans="2:10" ht="22.5" customHeight="1" thickBot="1" x14ac:dyDescent="0.3">
      <c r="B14" s="12"/>
      <c r="C14" s="23" t="s">
        <v>21</v>
      </c>
      <c r="D14" s="12"/>
      <c r="E14" s="13">
        <f>SUM(E10:E13)</f>
        <v>5050</v>
      </c>
      <c r="F14" s="13">
        <f>SUM(F10:F13)</f>
        <v>5500</v>
      </c>
      <c r="G14" s="13">
        <f>SUM(G10:G13)</f>
        <v>7000</v>
      </c>
      <c r="H14" s="30">
        <f t="shared" si="0"/>
        <v>17550</v>
      </c>
    </row>
    <row r="15" spans="2:10" ht="18.75" customHeight="1" thickBot="1" x14ac:dyDescent="0.3">
      <c r="G15" t="s">
        <v>1</v>
      </c>
      <c r="H15" s="31">
        <f>H9+H14</f>
        <v>69816</v>
      </c>
      <c r="I15" s="25" t="str">
        <f>IF(H15&gt;H2,"prečerpané","OK")</f>
        <v>OK</v>
      </c>
    </row>
    <row r="16" spans="2:10" ht="21.75" customHeight="1" x14ac:dyDescent="0.25">
      <c r="H16" s="5"/>
    </row>
    <row r="17" spans="3:8" ht="22.5" customHeight="1" x14ac:dyDescent="0.25">
      <c r="C17" s="4" t="s">
        <v>0</v>
      </c>
      <c r="D17" s="3"/>
      <c r="E17" s="9" t="s">
        <v>14</v>
      </c>
      <c r="F17" s="9" t="s">
        <v>17</v>
      </c>
      <c r="G17" s="9" t="s">
        <v>18</v>
      </c>
      <c r="H17" s="8" t="s">
        <v>19</v>
      </c>
    </row>
    <row r="18" spans="3:8" x14ac:dyDescent="0.25">
      <c r="C18" s="3" t="s">
        <v>38</v>
      </c>
      <c r="D18" s="3"/>
      <c r="E18" s="9" t="s">
        <v>15</v>
      </c>
      <c r="F18" s="3"/>
      <c r="G18" s="3"/>
      <c r="H18" s="9">
        <v>6</v>
      </c>
    </row>
    <row r="19" spans="3:8" x14ac:dyDescent="0.25">
      <c r="C19" s="3" t="s">
        <v>16</v>
      </c>
      <c r="D19" s="3"/>
      <c r="E19" s="3"/>
      <c r="F19" s="3"/>
      <c r="G19" s="3"/>
      <c r="H19" s="9"/>
    </row>
    <row r="20" spans="3:8" x14ac:dyDescent="0.25">
      <c r="H20" s="24">
        <f>SUM(H18:H19)</f>
        <v>6</v>
      </c>
    </row>
    <row r="22" spans="3:8" ht="14.25" customHeight="1" x14ac:dyDescent="0.25">
      <c r="C22" s="21" t="s">
        <v>47</v>
      </c>
    </row>
    <row r="23" spans="3:8" x14ac:dyDescent="0.25">
      <c r="C23" s="27" t="s">
        <v>33</v>
      </c>
    </row>
    <row r="24" spans="3:8" x14ac:dyDescent="0.25">
      <c r="C24" s="27" t="s">
        <v>34</v>
      </c>
    </row>
    <row r="25" spans="3:8" x14ac:dyDescent="0.25">
      <c r="C25" s="27" t="s">
        <v>43</v>
      </c>
    </row>
  </sheetData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Fond MVP</vt:lpstr>
      <vt:lpstr>Fond VP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Maxoptix</cp:lastModifiedBy>
  <dcterms:created xsi:type="dcterms:W3CDTF">2020-10-07T15:40:37Z</dcterms:created>
  <dcterms:modified xsi:type="dcterms:W3CDTF">2021-01-19T14:58:11Z</dcterms:modified>
</cp:coreProperties>
</file>