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5440" windowHeight="15990"/>
  </bookViews>
  <sheets>
    <sheet name="ZákladnéÚdaje" sheetId="2" r:id="rId1"/>
    <sheet name="KRITÉRIÁ" sheetId="4" r:id="rId2"/>
    <sheet name="JRC_Category" sheetId="1" r:id="rId3"/>
    <sheet name="Kritérium 10" sheetId="5" r:id="rId4"/>
    <sheet name="Kritérium 14a" sheetId="6" r:id="rId5"/>
    <sheet name="Kritérium 14b" sheetId="7" r:id="rId6"/>
    <sheet name="Kritérium 14c" sheetId="9" r:id="rId7"/>
    <sheet name="Dáta" sheetId="3" state="hidden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9" l="1"/>
  <c r="A79" i="9"/>
  <c r="A64" i="9"/>
  <c r="A62" i="9"/>
  <c r="A47" i="9"/>
  <c r="A45" i="9"/>
  <c r="A30" i="9"/>
  <c r="A28" i="9"/>
  <c r="A3" i="9"/>
  <c r="A71" i="7"/>
  <c r="A54" i="7"/>
  <c r="A52" i="7"/>
  <c r="A35" i="7"/>
  <c r="A37" i="7"/>
  <c r="A20" i="7"/>
  <c r="A18" i="7"/>
  <c r="A3" i="7"/>
  <c r="A94" i="6"/>
  <c r="A92" i="6"/>
  <c r="A20" i="6"/>
  <c r="C1" i="5"/>
  <c r="E5" i="2"/>
  <c r="E4" i="2"/>
  <c r="E3" i="2"/>
  <c r="D5" i="2"/>
  <c r="D4" i="2"/>
  <c r="D3" i="2"/>
  <c r="C6" i="2"/>
  <c r="B6" i="2" l="1"/>
  <c r="H9" i="4" l="1"/>
  <c r="H7" i="4"/>
  <c r="A3" i="6" s="1"/>
  <c r="J9" i="4" l="1"/>
  <c r="A57" i="6" s="1"/>
  <c r="M9" i="4"/>
  <c r="O9" i="4" l="1"/>
  <c r="E3" i="4" l="1"/>
  <c r="E24" i="4"/>
  <c r="E23" i="4"/>
  <c r="E22" i="4"/>
  <c r="E21" i="4"/>
  <c r="E9" i="4"/>
  <c r="A55" i="6" s="1"/>
  <c r="C20" i="4"/>
  <c r="E20" i="4" s="1"/>
  <c r="A1" i="9" s="1"/>
  <c r="E14" i="4"/>
  <c r="E15" i="4"/>
  <c r="E16" i="4"/>
  <c r="C17" i="4"/>
  <c r="C13" i="4"/>
  <c r="E13" i="4" s="1"/>
  <c r="E11" i="4"/>
  <c r="C8" i="4"/>
  <c r="E8" i="4" s="1"/>
  <c r="A18" i="6" s="1"/>
  <c r="C7" i="4"/>
  <c r="E7" i="4" s="1"/>
  <c r="A1" i="6" l="1"/>
  <c r="A1" i="7"/>
  <c r="C18" i="4"/>
  <c r="E17" i="4" s="1"/>
  <c r="D19" i="4"/>
  <c r="E19" i="4" s="1"/>
  <c r="D6" i="4"/>
  <c r="D5" i="4"/>
  <c r="C9" i="4"/>
  <c r="A69" i="7" l="1"/>
  <c r="D12" i="4"/>
  <c r="E12" i="4" s="1"/>
  <c r="E5" i="4"/>
  <c r="G3" i="4" l="1"/>
  <c r="C20" i="2" s="1"/>
  <c r="E4" i="4"/>
</calcChain>
</file>

<file path=xl/sharedStrings.xml><?xml version="1.0" encoding="utf-8"?>
<sst xmlns="http://schemas.openxmlformats.org/spreadsheetml/2006/main" count="628" uniqueCount="466">
  <si>
    <t>ECONOMICS</t>
  </si>
  <si>
    <t>373</t>
  </si>
  <si>
    <t>MATHEMATICS</t>
  </si>
  <si>
    <t>325</t>
  </si>
  <si>
    <t>MATERIALS SCIENCE, MULTIDISCIPLINARY</t>
  </si>
  <si>
    <t>314</t>
  </si>
  <si>
    <t>BIOCHEMISTRY &amp; MOLECULAR BIOLOGY</t>
  </si>
  <si>
    <t>297</t>
  </si>
  <si>
    <t>NEUROSCIENCES</t>
  </si>
  <si>
    <t>272</t>
  </si>
  <si>
    <t>PHARMACOLOGY &amp; PHARMACY</t>
  </si>
  <si>
    <t>271</t>
  </si>
  <si>
    <t>ENGINEERING, ELECTRICAL &amp; ELECTRONIC</t>
  </si>
  <si>
    <t>266</t>
  </si>
  <si>
    <t>ENVIRONMENTAL SCIENCES</t>
  </si>
  <si>
    <t>265</t>
  </si>
  <si>
    <t>EDUCATION &amp; EDUCATIONAL RESEARCH</t>
  </si>
  <si>
    <t>263</t>
  </si>
  <si>
    <t>MATHEMATICS, APPLIED</t>
  </si>
  <si>
    <t>261</t>
  </si>
  <si>
    <t>ONCOLOGY</t>
  </si>
  <si>
    <t>244</t>
  </si>
  <si>
    <t>PLANT SCIENCES</t>
  </si>
  <si>
    <t>234</t>
  </si>
  <si>
    <t>MANAGEMENT</t>
  </si>
  <si>
    <t>226</t>
  </si>
  <si>
    <t>SURGERY</t>
  </si>
  <si>
    <t>210</t>
  </si>
  <si>
    <t>CLINICAL NEUROLOGY</t>
  </si>
  <si>
    <t>204</t>
  </si>
  <si>
    <t>GEOSCIENCES, MULTIDISCIPLINARY</t>
  </si>
  <si>
    <t>200</t>
  </si>
  <si>
    <t>CELL BIOLOGY</t>
  </si>
  <si>
    <t>195</t>
  </si>
  <si>
    <t>PUBLIC, ENVIRONMENTAL &amp; OCCUPATIONAL HEALTH</t>
  </si>
  <si>
    <t>193</t>
  </si>
  <si>
    <t>LINGUISTICS</t>
  </si>
  <si>
    <t>187</t>
  </si>
  <si>
    <t>POLITICAL SCIENCE</t>
  </si>
  <si>
    <t>181</t>
  </si>
  <si>
    <t>GENETICS &amp; HEREDITY</t>
  </si>
  <si>
    <t>178</t>
  </si>
  <si>
    <t>CHEMISTRY, MULTIDISCIPLINARY</t>
  </si>
  <si>
    <t>177</t>
  </si>
  <si>
    <t>171</t>
  </si>
  <si>
    <t>ECOLOGY</t>
  </si>
  <si>
    <t>169</t>
  </si>
  <si>
    <t>ZOOLOGY</t>
  </si>
  <si>
    <t>MEDICINE, GENERAL &amp; INTERNAL</t>
  </si>
  <si>
    <t>165</t>
  </si>
  <si>
    <t>CHEMISTRY, PHYSICAL</t>
  </si>
  <si>
    <t>159</t>
  </si>
  <si>
    <t>IMMUNOLOGY</t>
  </si>
  <si>
    <t>BIOTECHNOLOGY &amp; APPLIED MICROBIOLOGY</t>
  </si>
  <si>
    <t>156</t>
  </si>
  <si>
    <t>COMPUTER SCIENCE, INFORMATION SYSTEMS</t>
  </si>
  <si>
    <t>LAW</t>
  </si>
  <si>
    <t>155</t>
  </si>
  <si>
    <t>PHYSICS, APPLIED</t>
  </si>
  <si>
    <t>PSYCHIATRY</t>
  </si>
  <si>
    <t>BUSINESS</t>
  </si>
  <si>
    <t>152</t>
  </si>
  <si>
    <t>SOCIOLOGY</t>
  </si>
  <si>
    <t>150</t>
  </si>
  <si>
    <t>ENDOCRINOLOGY &amp; METABOLISM</t>
  </si>
  <si>
    <t>143</t>
  </si>
  <si>
    <t>ENGINEERING, CHEMICAL</t>
  </si>
  <si>
    <t>142</t>
  </si>
  <si>
    <t>VETERINARY SCIENCES</t>
  </si>
  <si>
    <t>141</t>
  </si>
  <si>
    <t>FOOD SCIENCE &amp; TECHNOLOGY</t>
  </si>
  <si>
    <t>139</t>
  </si>
  <si>
    <t>MEDICINE, RESEARCH &amp; EXPERIMENTAL</t>
  </si>
  <si>
    <t>CARDIAC &amp; CARDIOVASCULAR SYSTEMS</t>
  </si>
  <si>
    <t>138</t>
  </si>
  <si>
    <t>PSYCHOLOGY, MULTIDISCIPLINARY</t>
  </si>
  <si>
    <t>COMPUTER SCIENCE, ARTIFICIAL INTELLIGENCE</t>
  </si>
  <si>
    <t>137</t>
  </si>
  <si>
    <t>MECHANICS</t>
  </si>
  <si>
    <t>136</t>
  </si>
  <si>
    <t>MICROBIOLOGY</t>
  </si>
  <si>
    <t>ENGINEERING, CIVIL</t>
  </si>
  <si>
    <t>134</t>
  </si>
  <si>
    <t>RADIOLOGY, NUCLEAR MEDICINE &amp; MEDICAL IMAGING</t>
  </si>
  <si>
    <t>PSYCHOLOGY, CLINICAL</t>
  </si>
  <si>
    <t>131</t>
  </si>
  <si>
    <t>ENGINEERING, MECHANICAL</t>
  </si>
  <si>
    <t>130</t>
  </si>
  <si>
    <t>PEDIATRICS</t>
  </si>
  <si>
    <t>128</t>
  </si>
  <si>
    <t>STATISTICS &amp; PROBABILITY</t>
  </si>
  <si>
    <t>124</t>
  </si>
  <si>
    <t>ENVIRONMENTAL STUDIES</t>
  </si>
  <si>
    <t>123</t>
  </si>
  <si>
    <t>NURSING</t>
  </si>
  <si>
    <t>121</t>
  </si>
  <si>
    <t>ENERGY &amp; FUELS</t>
  </si>
  <si>
    <t>112</t>
  </si>
  <si>
    <t>BUSINESS, FINANCE</t>
  </si>
  <si>
    <t>109</t>
  </si>
  <si>
    <t>COMPUTER SCIENCE, INTERDISCIPLINARY APPLICATIONS</t>
  </si>
  <si>
    <t>COMPUTER SCIENCE, SOFTWARE ENGINEERING</t>
  </si>
  <si>
    <t>108</t>
  </si>
  <si>
    <t>COMPUTER SCIENCE, THEORY &amp; METHODS</t>
  </si>
  <si>
    <t>SOCIAL SCIENCES, INTERDISCIPLINARY</t>
  </si>
  <si>
    <t>MARINE &amp; FRESHWATER BIOLOGY</t>
  </si>
  <si>
    <t>107</t>
  </si>
  <si>
    <t>MATHEMATICS, INTERDISCIPLINARY APPLICATIONS</t>
  </si>
  <si>
    <t>106</t>
  </si>
  <si>
    <t>NANOSCIENCE &amp; NANOTECHNOLOGY</t>
  </si>
  <si>
    <t>103</t>
  </si>
  <si>
    <t>HEALTH CARE SCIENCES &amp; SERVICES</t>
  </si>
  <si>
    <t>102</t>
  </si>
  <si>
    <t>ENTOMOLOGY</t>
  </si>
  <si>
    <t>101</t>
  </si>
  <si>
    <t>HISTORY</t>
  </si>
  <si>
    <t>100</t>
  </si>
  <si>
    <t>OPTICS</t>
  </si>
  <si>
    <t>97</t>
  </si>
  <si>
    <t>INTERNATIONAL RELATIONS</t>
  </si>
  <si>
    <t>95</t>
  </si>
  <si>
    <t>WATER RESOURCES</t>
  </si>
  <si>
    <t>94</t>
  </si>
  <si>
    <t>BIOLOGY</t>
  </si>
  <si>
    <t>93</t>
  </si>
  <si>
    <t>METEOROLOGY &amp; ATMOSPHERIC SCIENCES</t>
  </si>
  <si>
    <t>COMMUNICATION</t>
  </si>
  <si>
    <t>92</t>
  </si>
  <si>
    <t>INFECTIOUS DISEASES</t>
  </si>
  <si>
    <t>TOXICOLOGY</t>
  </si>
  <si>
    <t>AGRONOMY</t>
  </si>
  <si>
    <t>91</t>
  </si>
  <si>
    <t>ANTHROPOLOGY</t>
  </si>
  <si>
    <t>DENTISTRY, ORAL SURGERY &amp; MEDICINE</t>
  </si>
  <si>
    <t>ENGINEERING, MULTIDISCIPLINARY</t>
  </si>
  <si>
    <t>TELECOMMUNICATIONS</t>
  </si>
  <si>
    <t>90</t>
  </si>
  <si>
    <t>NUTRITION &amp; DIETETICS</t>
  </si>
  <si>
    <t>89</t>
  </si>
  <si>
    <t>POLYMER SCIENCE</t>
  </si>
  <si>
    <t>PSYCHOLOGY, EXPERIMENTAL</t>
  </si>
  <si>
    <t>GASTROENTEROLOGY &amp; HEPATOLOGY</t>
  </si>
  <si>
    <t>88</t>
  </si>
  <si>
    <t>ENGINEERING, BIOMEDICAL</t>
  </si>
  <si>
    <t>87</t>
  </si>
  <si>
    <t>HEALTH POLICY &amp; SERVICES</t>
  </si>
  <si>
    <t>INFORMATION SCIENCE &amp; LIBRARY SCIENCE</t>
  </si>
  <si>
    <t>CHEMISTRY, ANALYTICAL</t>
  </si>
  <si>
    <t>86</t>
  </si>
  <si>
    <t>GEOCHEMISTRY &amp; GEOPHYSICS</t>
  </si>
  <si>
    <t>85</t>
  </si>
  <si>
    <t>PHYSICS, MULTIDISCIPLINARY</t>
  </si>
  <si>
    <t>SPORT SCIENCES</t>
  </si>
  <si>
    <t>UROLOGY &amp; NEPHROLOGY</t>
  </si>
  <si>
    <t>GEOGRAPHY</t>
  </si>
  <si>
    <t>84</t>
  </si>
  <si>
    <t>PSYCHOLOGY, APPLIED</t>
  </si>
  <si>
    <t>OPERATIONS RESEARCH &amp; MANAGEMENT SCIENCE</t>
  </si>
  <si>
    <t>83</t>
  </si>
  <si>
    <t>OBSTETRICS &amp; GYNECOLOGY</t>
  </si>
  <si>
    <t>82</t>
  </si>
  <si>
    <t>ORTHOPEDICS</t>
  </si>
  <si>
    <t>PHYSIOLOGY</t>
  </si>
  <si>
    <t>81</t>
  </si>
  <si>
    <t>METALLURGY &amp; METALLURGICAL ENGINEERING</t>
  </si>
  <si>
    <t>79</t>
  </si>
  <si>
    <t>PATHOLOGY</t>
  </si>
  <si>
    <t>78</t>
  </si>
  <si>
    <t>PSYCHOLOGY</t>
  </si>
  <si>
    <t>AREA STUDIES</t>
  </si>
  <si>
    <t>77</t>
  </si>
  <si>
    <t>BIOCHEMICAL RESEARCH METHODS</t>
  </si>
  <si>
    <t>PSYCHOLOGY, DEVELOPMENTAL</t>
  </si>
  <si>
    <t>HEMATOLOGY</t>
  </si>
  <si>
    <t>76</t>
  </si>
  <si>
    <t>BIOPHYSICS</t>
  </si>
  <si>
    <t>71</t>
  </si>
  <si>
    <t>CHEMISTRY, APPLIED</t>
  </si>
  <si>
    <t>MULTIDISCIPLINARY SCIENCES</t>
  </si>
  <si>
    <t>REHABILITATION</t>
  </si>
  <si>
    <t>CRIMINOLOGY &amp; PENOLOGY</t>
  </si>
  <si>
    <t>69</t>
  </si>
  <si>
    <t>PHYSICS, CONDENSED MATTER</t>
  </si>
  <si>
    <t>ASTRONOMY &amp; ASTROPHYSICS</t>
  </si>
  <si>
    <t>68</t>
  </si>
  <si>
    <t>DERMATOLOGY</t>
  </si>
  <si>
    <t>FORESTRY</t>
  </si>
  <si>
    <t>OCEANOGRAPHY</t>
  </si>
  <si>
    <t>67</t>
  </si>
  <si>
    <t>PERIPHERAL VASCULAR DISEASE</t>
  </si>
  <si>
    <t>65</t>
  </si>
  <si>
    <t>INSTRUMENTS &amp; INSTRUMENTATION</t>
  </si>
  <si>
    <t>64</t>
  </si>
  <si>
    <t>PSYCHOLOGY, SOCIAL</t>
  </si>
  <si>
    <t>RESPIRATORY SYSTEM</t>
  </si>
  <si>
    <t>AGRICULTURE, DAIRY &amp; ANIMAL SCIENCE</t>
  </si>
  <si>
    <t>63</t>
  </si>
  <si>
    <t>AUTOMATION &amp; CONTROL SYSTEMS</t>
  </si>
  <si>
    <t>CONSTRUCTION &amp; BUILDING TECHNOLOGY</t>
  </si>
  <si>
    <t>HISTORY &amp; PHILOSOPHY OF SCIENCE</t>
  </si>
  <si>
    <t>CHEMISTRY, MEDICINAL</t>
  </si>
  <si>
    <t>61</t>
  </si>
  <si>
    <t>THERMODYNAMICS</t>
  </si>
  <si>
    <t>OPHTHALMOLOGY</t>
  </si>
  <si>
    <t>60</t>
  </si>
  <si>
    <t>PSYCHOLOGY, EDUCATIONAL</t>
  </si>
  <si>
    <t>MATHEMATICAL &amp; COMPUTATIONAL BIOLOGY</t>
  </si>
  <si>
    <t>59</t>
  </si>
  <si>
    <t>AGRICULTURE, MULTIDISCIPLINARY</t>
  </si>
  <si>
    <t>58</t>
  </si>
  <si>
    <t>BIODIVERSITY CONSERVATION</t>
  </si>
  <si>
    <t>CHEMISTRY, ORGANIC</t>
  </si>
  <si>
    <t>57</t>
  </si>
  <si>
    <t>HOSPITALITY, LEISURE, SPORT &amp; TOURISM</t>
  </si>
  <si>
    <t>56</t>
  </si>
  <si>
    <t>ETHICS</t>
  </si>
  <si>
    <t>55</t>
  </si>
  <si>
    <t>PALEONTOLOGY</t>
  </si>
  <si>
    <t>PHYSICS, MATHEMATICAL</t>
  </si>
  <si>
    <t>BEHAVIORAL SCIENCES</t>
  </si>
  <si>
    <t>53</t>
  </si>
  <si>
    <t>COMPUTER SCIENCE, HARDWARE &amp; ARCHITECTURE</t>
  </si>
  <si>
    <t>ENGINEERING, ENVIRONMENTAL</t>
  </si>
  <si>
    <t>FISHERIES</t>
  </si>
  <si>
    <t>EVOLUTIONARY BIOLOGY</t>
  </si>
  <si>
    <t>51</t>
  </si>
  <si>
    <t>GERIATRICS &amp; GERONTOLOGY</t>
  </si>
  <si>
    <t>SOCIAL SCIENCES, MATHEMATICAL METHODS</t>
  </si>
  <si>
    <t>ENGINEERING, MANUFACTURING</t>
  </si>
  <si>
    <t>50</t>
  </si>
  <si>
    <t>GEOGRAPHY, PHYSICAL</t>
  </si>
  <si>
    <t>ENGINEERING, INDUSTRIAL</t>
  </si>
  <si>
    <t>48</t>
  </si>
  <si>
    <t>PUBLIC ADMINISTRATION</t>
  </si>
  <si>
    <t>FAMILY STUDIES</t>
  </si>
  <si>
    <t>47</t>
  </si>
  <si>
    <t>GEOLOGY</t>
  </si>
  <si>
    <t>CHEMISTRY, INORGANIC &amp; NUCLEAR</t>
  </si>
  <si>
    <t>45</t>
  </si>
  <si>
    <t>CULTURAL STUDIES</t>
  </si>
  <si>
    <t>SOCIAL SCIENCES, BIOMEDICAL</t>
  </si>
  <si>
    <t>WOMENS STUDIES</t>
  </si>
  <si>
    <t>SOCIAL ISSUES</t>
  </si>
  <si>
    <t>44</t>
  </si>
  <si>
    <t>SOCIAL WORK</t>
  </si>
  <si>
    <t>EDUCATION, SCIENTIFIC DISCIPLINES</t>
  </si>
  <si>
    <t>42</t>
  </si>
  <si>
    <t>EDUCATION, SPECIAL</t>
  </si>
  <si>
    <t>OTORHINOLARYNGOLOGY</t>
  </si>
  <si>
    <t>SPECTROSCOPY</t>
  </si>
  <si>
    <t>URBAN STUDIES</t>
  </si>
  <si>
    <t>DEVELOPMENT STUDIES</t>
  </si>
  <si>
    <t>41</t>
  </si>
  <si>
    <t>DEVELOPMENTAL BIOLOGY</t>
  </si>
  <si>
    <t>GREEN &amp; SUSTAINABLE SCIENCE &amp; TECHNOLOGY</t>
  </si>
  <si>
    <t>ENGINEERING, GEOLOGICAL</t>
  </si>
  <si>
    <t>39</t>
  </si>
  <si>
    <t>REGIONAL &amp; URBAN PLANNING</t>
  </si>
  <si>
    <t>MATERIALS SCIENCE, BIOMATERIALS</t>
  </si>
  <si>
    <t>38</t>
  </si>
  <si>
    <t>PARASITOLOGY</t>
  </si>
  <si>
    <t>SOIL SCIENCE</t>
  </si>
  <si>
    <t>PHYSICS, ATOMIC, MOLECULAR &amp; CHEMICAL</t>
  </si>
  <si>
    <t>37</t>
  </si>
  <si>
    <t>TRANSPORTATION</t>
  </si>
  <si>
    <t>VIROLOGY</t>
  </si>
  <si>
    <t>CRITICAL CARE MEDICINE</t>
  </si>
  <si>
    <t>36</t>
  </si>
  <si>
    <t>GERONTOLOGY</t>
  </si>
  <si>
    <t>HORTICULTURE</t>
  </si>
  <si>
    <t>SUBSTANCE ABUSE</t>
  </si>
  <si>
    <t>TRANSPORTATION SCIENCE &amp; TECHNOLOGY</t>
  </si>
  <si>
    <t>HISTORY OF SOCIAL SCIENCES</t>
  </si>
  <si>
    <t>34</t>
  </si>
  <si>
    <t>NUCLEAR SCIENCE &amp; TECHNOLOGY</t>
  </si>
  <si>
    <t>PHYSICS, FLUIDS &amp; PLASMAS</t>
  </si>
  <si>
    <t>MATERIALS SCIENCE, CHARACTERIZATION &amp; TESTING</t>
  </si>
  <si>
    <t>33</t>
  </si>
  <si>
    <t>ACOUSTICS</t>
  </si>
  <si>
    <t>32</t>
  </si>
  <si>
    <t>ANESTHESIOLOGY</t>
  </si>
  <si>
    <t>RHEUMATOLOGY</t>
  </si>
  <si>
    <t>EMERGENCY MEDICINE</t>
  </si>
  <si>
    <t>31</t>
  </si>
  <si>
    <t>ENGINEERING, AEROSPACE</t>
  </si>
  <si>
    <t>INDUSTRIAL RELATIONS &amp; LABOR</t>
  </si>
  <si>
    <t>30</t>
  </si>
  <si>
    <t>MINERALOGY</t>
  </si>
  <si>
    <t>REMOTE SENSING</t>
  </si>
  <si>
    <t>CELL &amp; TISSUE ENGINEERING</t>
  </si>
  <si>
    <t>29</t>
  </si>
  <si>
    <t>DEMOGRAPHY</t>
  </si>
  <si>
    <t>MEDICAL LABORATORY TECHNOLOGY</t>
  </si>
  <si>
    <t>MYCOLOGY</t>
  </si>
  <si>
    <t>PHYSICS, PARTICLES &amp; FIELDS</t>
  </si>
  <si>
    <t>REPRODUCTIVE BIOLOGY</t>
  </si>
  <si>
    <t>ALLERGY</t>
  </si>
  <si>
    <t>28</t>
  </si>
  <si>
    <t>INTEGRATIVE &amp; COMPLEMENTARY MEDICINE</t>
  </si>
  <si>
    <t>MATERIALS SCIENCE, CERAMICS</t>
  </si>
  <si>
    <t>ORNITHOLOGY</t>
  </si>
  <si>
    <t>ROBOTICS</t>
  </si>
  <si>
    <t>AUDIOLOGY &amp; SPEECH-LANGUAGE PATHOLOGY</t>
  </si>
  <si>
    <t>27</t>
  </si>
  <si>
    <t>ELECTROCHEMISTRY</t>
  </si>
  <si>
    <t>IMAGING SCIENCE &amp; PHOTOGRAPHIC TECHNOLOGY</t>
  </si>
  <si>
    <t>MEDICAL INFORMATICS</t>
  </si>
  <si>
    <t>CRYSTALLOGRAPHY</t>
  </si>
  <si>
    <t>26</t>
  </si>
  <si>
    <t>MATERIALS SCIENCE, COMPOSITES</t>
  </si>
  <si>
    <t>MATERIALS SCIENCE, TEXTILES</t>
  </si>
  <si>
    <t>24</t>
  </si>
  <si>
    <t>TRANSPLANTATION</t>
  </si>
  <si>
    <t>TROPICAL MEDICINE</t>
  </si>
  <si>
    <t>23</t>
  </si>
  <si>
    <t>COMPUTER SCIENCE, CYBERNETICS</t>
  </si>
  <si>
    <t>22</t>
  </si>
  <si>
    <t>LIMNOLOGY</t>
  </si>
  <si>
    <t>AGRICULTURAL ECONOMICS &amp; POLICY</t>
  </si>
  <si>
    <t>21</t>
  </si>
  <si>
    <t>ANATOMY &amp; MORPHOLOGY</t>
  </si>
  <si>
    <t>LOGIC</t>
  </si>
  <si>
    <t>MATERIALS SCIENCE, COATINGS &amp; FILMS</t>
  </si>
  <si>
    <t>MATERIALS SCIENCE, PAPER &amp; WOOD</t>
  </si>
  <si>
    <t>MINING &amp; MINERAL PROCESSING</t>
  </si>
  <si>
    <t>ETHNIC STUDIES</t>
  </si>
  <si>
    <t>20</t>
  </si>
  <si>
    <t>ENGINEERING, PETROLEUM</t>
  </si>
  <si>
    <t>19</t>
  </si>
  <si>
    <t>PHYSICS, NUCLEAR</t>
  </si>
  <si>
    <t>PRIMARY HEALTH CARE</t>
  </si>
  <si>
    <t>QUANTUM SCIENCE &amp; TECHNOLOGY</t>
  </si>
  <si>
    <t>17</t>
  </si>
  <si>
    <t>ERGONOMICS</t>
  </si>
  <si>
    <t>16</t>
  </si>
  <si>
    <t>MEDICAL ETHICS</t>
  </si>
  <si>
    <t>MEDICINE, LEGAL</t>
  </si>
  <si>
    <t>ENGINEERING, MARINE</t>
  </si>
  <si>
    <t>14</t>
  </si>
  <si>
    <t>ENGINEERING, OCEAN</t>
  </si>
  <si>
    <t>NEUROIMAGING</t>
  </si>
  <si>
    <t>PSYCHOLOGY, BIOLOGICAL</t>
  </si>
  <si>
    <t>AGRICULTURAL ENGINEERING</t>
  </si>
  <si>
    <t>13</t>
  </si>
  <si>
    <t>PSYCHOLOGY, MATHEMATICAL</t>
  </si>
  <si>
    <t>PSYCHOLOGY, PSYCHOANALYSIS</t>
  </si>
  <si>
    <t>MICROSCOPY</t>
  </si>
  <si>
    <t>10</t>
  </si>
  <si>
    <t>ANDROLOGY</t>
  </si>
  <si>
    <t>8</t>
  </si>
  <si>
    <t>Copyright © 2020 Clarivate Analytics</t>
  </si>
  <si>
    <t>By exporting the selected data, you agree to the data usage policy set forth in the Terms of Use</t>
  </si>
  <si>
    <t>Špičkový tím UNIZA podľa MU 9/2020</t>
  </si>
  <si>
    <t>Počet členov tímu:</t>
  </si>
  <si>
    <t>Líder tímu:</t>
  </si>
  <si>
    <t>Pracovisko lídra tímu:</t>
  </si>
  <si>
    <t>Členovia tímu:</t>
  </si>
  <si>
    <t>Názov pracoviska</t>
  </si>
  <si>
    <t>Celouniverzitné pracovisko</t>
  </si>
  <si>
    <t>Fakulta prevádzky a ekonomiky dopravy a spojov</t>
  </si>
  <si>
    <t>Strojnícka fakulta</t>
  </si>
  <si>
    <t>Fakulta elektrotechniky a informačných technológií</t>
  </si>
  <si>
    <t>Stavebná fakulta</t>
  </si>
  <si>
    <t>Fakulta riadenia a informatiky</t>
  </si>
  <si>
    <t>Fakulta bezpečnostného inžinierstva</t>
  </si>
  <si>
    <t>Fakulta humanitných vied</t>
  </si>
  <si>
    <t>Ústav konkurencieschopnosti a inovácií</t>
  </si>
  <si>
    <t>Ústav znaleckého výskumu a vzdelávania</t>
  </si>
  <si>
    <t>Univerzitný vedecký park</t>
  </si>
  <si>
    <t>Výskumné centrum</t>
  </si>
  <si>
    <t>P.č.</t>
  </si>
  <si>
    <t>Názov vednej oblasti</t>
  </si>
  <si>
    <t>Počet časopisov</t>
  </si>
  <si>
    <t>Celkový počet citácií</t>
  </si>
  <si>
    <t>Špičkový tím UNIZA - vyhodnotenie kritérií</t>
  </si>
  <si>
    <t>Čl. 6, 
odst. č.</t>
  </si>
  <si>
    <t>14a</t>
  </si>
  <si>
    <t>14a aa</t>
  </si>
  <si>
    <t>14a ab</t>
  </si>
  <si>
    <t>14a ac</t>
  </si>
  <si>
    <t>14a ad</t>
  </si>
  <si>
    <t>Kritérium</t>
  </si>
  <si>
    <t>Minimálny počet mladých vedeckých pracovníkov do 10 rokov po udelení PhD.</t>
  </si>
  <si>
    <t>Min. N/2 vysoko citovaných publikácií na WoS/Scopus bez autocitácií</t>
  </si>
  <si>
    <t>Vysoko cit. publikácie za posledných 6 rokov min. Nx2 (min. 10 citácií bez autocit.)</t>
  </si>
  <si>
    <t>H-index publikácií celého tímu v danej kategórii vedného odboru</t>
  </si>
  <si>
    <t>Min. 2 knižné diela v zahranič. vydavateľstvách. (kategórie AAA,ABC)</t>
  </si>
  <si>
    <t>Dosahovaná hodnota</t>
  </si>
  <si>
    <t>Splnenie kritérií 14a aa až 14a-ad na 100% (2 zo 4)</t>
  </si>
  <si>
    <t>Splnenie kritérií 14a aa až 14a-ad na 50 % (4 zo 4)</t>
  </si>
  <si>
    <t>14b</t>
  </si>
  <si>
    <t>14b ba</t>
  </si>
  <si>
    <t>14b bb</t>
  </si>
  <si>
    <t>14b bc</t>
  </si>
  <si>
    <t>14b bd</t>
  </si>
  <si>
    <t>14b be</t>
  </si>
  <si>
    <t>Dokladovateľné vystúpenia na medzinárodných kongresoch so zameraním na obor, v ktorom špičkový tím pôsobí. Min. N/2 účastí</t>
  </si>
  <si>
    <t>Medzinárodné ocenenie v danom obore</t>
  </si>
  <si>
    <t>Účasť na medzinárodných projektoch, grantoch</t>
  </si>
  <si>
    <t>Člen tímu je voleným členom vedeckej alebo umeleckej spoločnosti, člen redakčnej rady vedeckého časopisu  indexovanom v Scopus/WoS</t>
  </si>
  <si>
    <t>Publikácie s medzinárodným autorským kolektívom min. N (autorský kolektív minimálne z 3 rôznych krajín - UNIZA + 2 zahraničné pracoviská z 2 rôznych krajín)</t>
  </si>
  <si>
    <t>Počet publikácií s medzinárodným autorským kolektívom s minimálne 5 citáciami vo WoS/Scopus (autorský kolektív minimálne z 3 rôznych krajín - UNIZA + 2 zahraničné pracoviská z 2 rôznych krajín)</t>
  </si>
  <si>
    <t>Medzinárodná prezentácia.</t>
  </si>
  <si>
    <t>14c</t>
  </si>
  <si>
    <t>Prezentácia tímu (patenty a významné diela)</t>
  </si>
  <si>
    <t>14c ca</t>
  </si>
  <si>
    <t>14c cb</t>
  </si>
  <si>
    <t>14c cc</t>
  </si>
  <si>
    <t>14c cd</t>
  </si>
  <si>
    <t>14c ce</t>
  </si>
  <si>
    <t>Patenty, úžitkové vzory, technické diela a pod. min. N/2</t>
  </si>
  <si>
    <t>Nové liečebné, diagnostické, technické postupy</t>
  </si>
  <si>
    <t>Zásadné počiny v oblasti národnej kultúry a histórie a v oblasti umenia</t>
  </si>
  <si>
    <t>Zásadné analytické materiály vypracované členmi tímu</t>
  </si>
  <si>
    <t>Tvorba dokázateľne používaného softvéru s priekopníckymi črtami alebo ekonomickým prínosom</t>
  </si>
  <si>
    <t>Počet publikácií započítaných do H-indexu tímu, v ktorých je spoluautorom mladý vedecký pracovník do 10 rokov po udelení PhD.</t>
  </si>
  <si>
    <t>N/A</t>
  </si>
  <si>
    <t>Vypĺňať len sivé polia !!!!</t>
  </si>
  <si>
    <t>V modrých poliach vybrať z rozbaľovacích zoznamov</t>
  </si>
  <si>
    <t>Hlavná vedná oblasť podľa JRC:</t>
  </si>
  <si>
    <t>1. doplnková vedná oblasť podľa JRC:</t>
  </si>
  <si>
    <t>2. doplnková vedná oblasť podľa JRC:</t>
  </si>
  <si>
    <t>Podiel vednej oblasti v %</t>
  </si>
  <si>
    <t>IF(m)</t>
  </si>
  <si>
    <t>IF(agg)</t>
  </si>
  <si>
    <t>Priemer mediánov impakt faktorov IFRP podľa JRC:</t>
  </si>
  <si>
    <t>Vysokocitovaná práca pre Vašu kombináciu odborov je práca s</t>
  </si>
  <si>
    <t>Minimálna požadovaná hodnota pre 100%-né plnenie</t>
  </si>
  <si>
    <t>Pre 100%-né plnenie kritéria je potrebné mať vo Vašom tíme</t>
  </si>
  <si>
    <t>publikácií s minimálne</t>
  </si>
  <si>
    <t xml:space="preserve">citáciami. </t>
  </si>
  <si>
    <t xml:space="preserve">Pre 50%-né plnenie kritéria je potrebné mať vo Vašom tíme </t>
  </si>
  <si>
    <t>citáciami.</t>
  </si>
  <si>
    <t>Splnenie kritérií, ak sú splnené minimálne kritéria podľa 14a a zároveň mininimálne kritériá jednej z oblastí 14b alebo 14c</t>
  </si>
  <si>
    <t>Meno a priezvisko:</t>
  </si>
  <si>
    <t>Rok obhájenia PhD.:</t>
  </si>
  <si>
    <t>Pracovisko:</t>
  </si>
  <si>
    <t>Identifikácia mladého vedeckého pracovníka/mladých vedeckých pracovníkov do 10 rokov od ukončenia PhD., ktorý je členom tímu, v počte:</t>
  </si>
  <si>
    <t>Autori (komplet), názov práce, časopis, ročník, číslo, rozsah strán</t>
  </si>
  <si>
    <t>Počet citácií (bez autocitácií)</t>
  </si>
  <si>
    <t>Autori (komplet), názov knižného diela, rok vydania, počet strán, vydavateľstvo</t>
  </si>
  <si>
    <t>Meno člena tímu, názov prednášky, názov kongresu, miesto konania kongresu, rok, web (ak existuje)</t>
  </si>
  <si>
    <t>Meno člena tímu, názov ceny, kto udelil, rok udelenia</t>
  </si>
  <si>
    <t>Meno člena tímu, názov vedeckej/umeleckej spoločnosti, volená pozícia, názov časopisu, vydavateľ, pozícia v redakčnej rade (odkazy na web)</t>
  </si>
  <si>
    <t>Počet citácií ( bez autocitácií)</t>
  </si>
  <si>
    <t>priložiť pozvánku/program/potvrdenie o účasti</t>
  </si>
  <si>
    <t>priložiť diplom/iný doklad preukazujúci udelenie ceny</t>
  </si>
  <si>
    <t>všetky práce a citácie musia byť dohľadateľné na WoS/SCOPUS (nie je potrebné prikladať)</t>
  </si>
  <si>
    <t>Knižné publikácie musia byť dohľadateľné v CREPČ alebo v databáze knižnice UNIZA v kategóriách AAA, ABC</t>
  </si>
  <si>
    <t>Autori, názov diela, číselné označenie diela, rok udelenia platnosti</t>
  </si>
  <si>
    <t>Musí byť dohľadateľné na Úrade priemyselného vlastníctva (a ekvivalent v zahraničí) alebo dokladované technické dielo.</t>
  </si>
  <si>
    <t>Autori, názov, organizácia uplatnenia, rok, identifikačné číslo</t>
  </si>
  <si>
    <t>priložiť doklad o uplatnení liečebného, diagnostického alebo technického postupu v organizácii</t>
  </si>
  <si>
    <t>Autori, názov počinu, rok</t>
  </si>
  <si>
    <t>priložiť identifikáciu počinu vrátane dokladu o zásadnom význame počinu</t>
  </si>
  <si>
    <t>Autori, názov analytického materiálu, inštitúcia uplatnenia, rok</t>
  </si>
  <si>
    <t>priložiť identifikáciu analytického materiálu vrátane dokladu o zásadnom význame od inštitúcie uplatnenia</t>
  </si>
  <si>
    <t>Autori, názov software, inštitúcia uplatnenia, rok</t>
  </si>
  <si>
    <t>priložiť doklad o používaní software v inštitúcii uplatnenia vrátane vyčíslenia ekonomického prínosu resp. popisu priekopníckych črtov</t>
  </si>
  <si>
    <t>citáciami bez autocitácií. Každá z uvedených prác musí byť citovaná aj v posledných 6 rokoch.</t>
  </si>
  <si>
    <t>Publikácie vydané v renomovaných vydavateľstvách podľa zoznamu uvedenom v CREPČ:</t>
  </si>
  <si>
    <t>http://cms.crepc.sk/Data/Sites/1/pdf/zoznam-vydavatelstva/zoznam-vydavatelstva-01-2020.pdf</t>
  </si>
  <si>
    <t>Meno člena tímu, názov grantu/projektu, názov inštitúcie, ktorá grant udelila, evidenčné číslo projektu, roky riešenia</t>
  </si>
  <si>
    <t>Priložte doklady preukazujúce splnenie uvedeného kritéria, napr. žiadosť o grant schváleného projektu, ročné správy projektov s uvedením riešiteľských kolektívov. Je možné uviesť aj web stránku projektu, z ktorej je zrejmá účasť člena tímu na jeho riešení.</t>
  </si>
  <si>
    <t>Priložte doklady preukazujúce splnenie uvedeného kritéria, napr. potvrdenie predsedu spoločnosti o volenej pozícii v spoločnosti, potvrdenie vydavateľa/šéfredaktora o členstve v redakčnej rade časopisu, odkaz na web s uvedením týchto údajov (časopis musí byť dohľadateľný vo WoS/SCOPUS)</t>
  </si>
  <si>
    <t>Výskumný ústav vysokohorskej biológie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</si>
</sst>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left"/>
    </xf>
    <xf numFmtId="0" fontId="1" fillId="3" borderId="4" xfId="0" applyNumberFormat="1" applyFont="1" applyFill="1" applyBorder="1" applyAlignment="1" applyProtection="1">
      <alignment horizontal="left" vertical="center"/>
    </xf>
    <xf numFmtId="2" fontId="2" fillId="5" borderId="2" xfId="0" applyNumberFormat="1" applyFont="1" applyFill="1" applyBorder="1" applyAlignment="1" applyProtection="1">
      <alignment horizontal="right" wrapText="1"/>
    </xf>
    <xf numFmtId="49" fontId="2" fillId="5" borderId="3" xfId="0" applyNumberFormat="1" applyFont="1" applyFill="1" applyBorder="1" applyAlignment="1" applyProtection="1">
      <alignment horizontal="left"/>
    </xf>
    <xf numFmtId="49" fontId="2" fillId="5" borderId="5" xfId="0" applyNumberFormat="1" applyFont="1" applyFill="1" applyBorder="1" applyAlignment="1" applyProtection="1">
      <alignment horizontal="left"/>
    </xf>
    <xf numFmtId="164" fontId="2" fillId="5" borderId="2" xfId="0" applyNumberFormat="1" applyFont="1" applyFill="1" applyBorder="1" applyAlignment="1" applyProtection="1">
      <alignment horizontal="right" wrapText="1"/>
    </xf>
    <xf numFmtId="1" fontId="2" fillId="5" borderId="2" xfId="0" applyNumberFormat="1" applyFont="1" applyFill="1" applyBorder="1" applyAlignment="1" applyProtection="1">
      <alignment horizontal="right" wrapText="1"/>
    </xf>
    <xf numFmtId="0" fontId="0" fillId="0" borderId="6" xfId="0" applyBorder="1"/>
    <xf numFmtId="0" fontId="0" fillId="0" borderId="20" xfId="0" applyBorder="1"/>
    <xf numFmtId="0" fontId="0" fillId="0" borderId="1" xfId="0" applyBorder="1"/>
    <xf numFmtId="0" fontId="0" fillId="0" borderId="0" xfId="0" applyAlignment="1" applyProtection="1"/>
    <xf numFmtId="0" fontId="0" fillId="0" borderId="0" xfId="0" applyProtection="1"/>
    <xf numFmtId="0" fontId="0" fillId="0" borderId="16" xfId="0" applyBorder="1" applyAlignment="1" applyProtection="1">
      <alignment wrapText="1"/>
    </xf>
    <xf numFmtId="0" fontId="0" fillId="0" borderId="17" xfId="0" applyBorder="1" applyAlignment="1" applyProtection="1">
      <alignment horizontal="center"/>
    </xf>
    <xf numFmtId="0" fontId="0" fillId="0" borderId="17" xfId="0" applyBorder="1" applyAlignment="1" applyProtection="1">
      <alignment horizontal="center" wrapText="1"/>
    </xf>
    <xf numFmtId="0" fontId="0" fillId="0" borderId="19" xfId="0" applyBorder="1" applyProtection="1"/>
    <xf numFmtId="0" fontId="0" fillId="0" borderId="18" xfId="0" applyBorder="1" applyProtection="1"/>
    <xf numFmtId="0" fontId="7" fillId="0" borderId="16" xfId="0" applyFont="1" applyBorder="1" applyAlignment="1" applyProtection="1">
      <alignment horizontal="left"/>
    </xf>
    <xf numFmtId="0" fontId="8" fillId="0" borderId="17" xfId="0" applyFont="1" applyFill="1" applyBorder="1" applyAlignment="1" applyProtection="1">
      <alignment vertical="center" wrapText="1"/>
    </xf>
    <xf numFmtId="0" fontId="7" fillId="0" borderId="17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9" fillId="0" borderId="7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9" fillId="0" borderId="10" xfId="0" applyFont="1" applyBorder="1" applyProtection="1"/>
    <xf numFmtId="0" fontId="9" fillId="0" borderId="6" xfId="0" applyFont="1" applyBorder="1" applyAlignment="1" applyProtection="1">
      <alignment wrapText="1"/>
    </xf>
    <xf numFmtId="0" fontId="9" fillId="0" borderId="6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9" fillId="8" borderId="6" xfId="0" applyFont="1" applyFill="1" applyBorder="1" applyAlignment="1" applyProtection="1">
      <alignment wrapText="1"/>
    </xf>
    <xf numFmtId="0" fontId="0" fillId="0" borderId="11" xfId="0" applyBorder="1" applyAlignment="1" applyProtection="1">
      <alignment horizontal="center"/>
    </xf>
    <xf numFmtId="0" fontId="9" fillId="0" borderId="12" xfId="0" applyFont="1" applyBorder="1" applyProtection="1"/>
    <xf numFmtId="0" fontId="9" fillId="0" borderId="13" xfId="0" applyFont="1" applyBorder="1" applyAlignment="1" applyProtection="1">
      <alignment wrapText="1"/>
    </xf>
    <xf numFmtId="0" fontId="9" fillId="0" borderId="13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0" fillId="0" borderId="7" xfId="0" applyFont="1" applyBorder="1" applyProtection="1"/>
    <xf numFmtId="0" fontId="10" fillId="0" borderId="8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/>
    </xf>
    <xf numFmtId="0" fontId="10" fillId="0" borderId="10" xfId="0" applyFont="1" applyBorder="1" applyProtection="1"/>
    <xf numFmtId="0" fontId="10" fillId="0" borderId="6" xfId="0" applyFont="1" applyBorder="1" applyAlignment="1" applyProtection="1">
      <alignment wrapText="1"/>
    </xf>
    <xf numFmtId="0" fontId="10" fillId="0" borderId="6" xfId="0" applyFont="1" applyBorder="1" applyAlignment="1" applyProtection="1">
      <alignment horizontal="center"/>
    </xf>
    <xf numFmtId="1" fontId="10" fillId="0" borderId="6" xfId="0" applyNumberFormat="1" applyFont="1" applyBorder="1" applyAlignment="1" applyProtection="1">
      <alignment horizontal="center"/>
    </xf>
    <xf numFmtId="0" fontId="10" fillId="0" borderId="12" xfId="0" applyFont="1" applyBorder="1" applyProtection="1"/>
    <xf numFmtId="0" fontId="10" fillId="0" borderId="13" xfId="0" applyFont="1" applyBorder="1" applyAlignment="1" applyProtection="1">
      <alignment wrapText="1"/>
    </xf>
    <xf numFmtId="0" fontId="10" fillId="0" borderId="13" xfId="0" applyFont="1" applyBorder="1" applyAlignment="1" applyProtection="1">
      <alignment horizontal="center"/>
    </xf>
    <xf numFmtId="0" fontId="11" fillId="0" borderId="7" xfId="0" applyFont="1" applyBorder="1" applyProtection="1"/>
    <xf numFmtId="0" fontId="11" fillId="0" borderId="8" xfId="0" applyFont="1" applyBorder="1" applyAlignment="1" applyProtection="1">
      <alignment wrapText="1"/>
    </xf>
    <xf numFmtId="0" fontId="11" fillId="0" borderId="8" xfId="0" applyFont="1" applyBorder="1" applyAlignment="1" applyProtection="1">
      <alignment horizontal="center"/>
    </xf>
    <xf numFmtId="0" fontId="11" fillId="0" borderId="10" xfId="0" applyFont="1" applyBorder="1" applyProtection="1"/>
    <xf numFmtId="0" fontId="11" fillId="0" borderId="6" xfId="0" applyFont="1" applyBorder="1" applyAlignment="1" applyProtection="1">
      <alignment wrapText="1"/>
    </xf>
    <xf numFmtId="0" fontId="11" fillId="0" borderId="6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vertical="center" wrapText="1"/>
    </xf>
    <xf numFmtId="0" fontId="11" fillId="0" borderId="12" xfId="0" applyFont="1" applyBorder="1" applyProtection="1"/>
    <xf numFmtId="0" fontId="12" fillId="0" borderId="13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horizontal="center"/>
    </xf>
    <xf numFmtId="0" fontId="7" fillId="11" borderId="19" xfId="0" applyFont="1" applyFill="1" applyBorder="1" applyAlignment="1" applyProtection="1">
      <alignment horizontal="center"/>
      <protection locked="0"/>
    </xf>
    <xf numFmtId="0" fontId="9" fillId="11" borderId="6" xfId="0" applyFont="1" applyFill="1" applyBorder="1" applyAlignment="1" applyProtection="1">
      <alignment horizontal="center"/>
      <protection locked="0"/>
    </xf>
    <xf numFmtId="0" fontId="9" fillId="11" borderId="13" xfId="0" applyFont="1" applyFill="1" applyBorder="1" applyAlignment="1" applyProtection="1">
      <alignment horizontal="center"/>
      <protection locked="0"/>
    </xf>
    <xf numFmtId="0" fontId="10" fillId="11" borderId="6" xfId="0" applyFont="1" applyFill="1" applyBorder="1" applyAlignment="1" applyProtection="1">
      <alignment horizontal="center"/>
      <protection locked="0"/>
    </xf>
    <xf numFmtId="0" fontId="10" fillId="11" borderId="13" xfId="0" applyFont="1" applyFill="1" applyBorder="1" applyAlignment="1" applyProtection="1">
      <alignment horizontal="center"/>
      <protection locked="0"/>
    </xf>
    <xf numFmtId="0" fontId="11" fillId="11" borderId="6" xfId="0" applyFont="1" applyFill="1" applyBorder="1" applyAlignment="1" applyProtection="1">
      <alignment horizontal="center"/>
      <protection locked="0"/>
    </xf>
    <xf numFmtId="0" fontId="11" fillId="11" borderId="13" xfId="0" applyFont="1" applyFill="1" applyBorder="1" applyAlignment="1" applyProtection="1">
      <alignment horizontal="center"/>
      <protection locked="0"/>
    </xf>
    <xf numFmtId="49" fontId="0" fillId="10" borderId="6" xfId="0" applyNumberFormat="1" applyFill="1" applyBorder="1" applyProtection="1">
      <protection locked="0"/>
    </xf>
    <xf numFmtId="1" fontId="0" fillId="11" borderId="6" xfId="0" applyNumberFormat="1" applyFill="1" applyBorder="1" applyAlignment="1" applyProtection="1">
      <alignment horizontal="center"/>
      <protection locked="0"/>
    </xf>
    <xf numFmtId="0" fontId="0" fillId="11" borderId="6" xfId="0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2" fillId="5" borderId="2" xfId="0" applyNumberFormat="1" applyFont="1" applyFill="1" applyBorder="1" applyAlignment="1" applyProtection="1">
      <alignment horizontal="right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Alignment="1" applyProtection="1">
      <alignment horizontal="center"/>
    </xf>
    <xf numFmtId="0" fontId="0" fillId="0" borderId="6" xfId="0" applyBorder="1" applyProtection="1"/>
    <xf numFmtId="0" fontId="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center"/>
    </xf>
    <xf numFmtId="9" fontId="6" fillId="0" borderId="6" xfId="1" applyFont="1" applyBorder="1" applyAlignment="1" applyProtection="1">
      <alignment horizontal="center"/>
    </xf>
    <xf numFmtId="0" fontId="14" fillId="0" borderId="24" xfId="0" applyFont="1" applyBorder="1" applyAlignment="1" applyProtection="1">
      <alignment vertical="center"/>
    </xf>
    <xf numFmtId="0" fontId="0" fillId="0" borderId="20" xfId="0" applyBorder="1" applyProtection="1"/>
    <xf numFmtId="0" fontId="0" fillId="0" borderId="1" xfId="0" applyBorder="1" applyProtection="1"/>
    <xf numFmtId="9" fontId="4" fillId="9" borderId="6" xfId="1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5" fillId="0" borderId="0" xfId="0" applyFont="1" applyFill="1" applyAlignment="1" applyProtection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24" xfId="0" applyBorder="1" applyProtection="1"/>
    <xf numFmtId="0" fontId="0" fillId="0" borderId="6" xfId="0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2" borderId="0" xfId="0" applyNumberFormat="1" applyFont="1" applyFill="1" applyBorder="1" applyAlignment="1" applyProtection="1">
      <alignment wrapText="1"/>
    </xf>
    <xf numFmtId="0" fontId="17" fillId="0" borderId="0" xfId="2" applyProtection="1"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15" fillId="12" borderId="0" xfId="0" applyFont="1" applyFill="1" applyAlignment="1" applyProtection="1">
      <alignment horizontal="center" vertical="center"/>
    </xf>
    <xf numFmtId="0" fontId="15" fillId="12" borderId="0" xfId="0" applyFont="1" applyFill="1" applyAlignment="1" applyProtection="1">
      <alignment horizont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5" fillId="13" borderId="1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5" fillId="11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right" wrapText="1"/>
    </xf>
    <xf numFmtId="0" fontId="2" fillId="6" borderId="2" xfId="0" applyNumberFormat="1" applyFont="1" applyFill="1" applyBorder="1" applyAlignment="1" applyProtection="1">
      <alignment horizontal="right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left" vertical="top" wrapText="1"/>
    </xf>
    <xf numFmtId="0" fontId="3" fillId="8" borderId="1" xfId="0" applyNumberFormat="1" applyFont="1" applyFill="1" applyBorder="1" applyAlignment="1" applyProtection="1">
      <alignment horizontal="left" vertical="top" wrapText="1"/>
    </xf>
  </cellXfs>
  <cellStyles count="3">
    <cellStyle name="Hypertextové prepojenie" xfId="2" builtinId="8"/>
    <cellStyle name="Normálna" xfId="0" builtinId="0"/>
    <cellStyle name="Percentá" xfId="1" builtinId="5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ľka1" displayName="Tabuľka1" ref="B2:B238" totalsRowShown="0" headerRowDxfId="11" dataDxfId="9" headerRowBorderDxfId="10" tableBorderDxfId="8" totalsRowBorderDxfId="7">
  <autoFilter ref="B2:B238"/>
  <tableColumns count="1">
    <tableColumn id="1" name="Názov vednej oblasti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ms.crepc.sk/Data/Sites/1/pdf/zoznam-vydavatelstva/zoznam-vydavatelstva-01-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B8" sqref="B8"/>
    </sheetView>
  </sheetViews>
  <sheetFormatPr defaultRowHeight="15"/>
  <cols>
    <col min="1" max="1" width="44.140625" style="12" customWidth="1"/>
    <col min="2" max="2" width="64.140625" style="12" customWidth="1"/>
    <col min="3" max="3" width="23" style="12" customWidth="1"/>
    <col min="4" max="4" width="14.42578125" style="12" customWidth="1"/>
    <col min="5" max="5" width="15.28515625" style="12" customWidth="1"/>
    <col min="6" max="16384" width="9.140625" style="12"/>
  </cols>
  <sheetData>
    <row r="1" spans="1:9">
      <c r="A1" s="102" t="s">
        <v>352</v>
      </c>
      <c r="B1" s="102"/>
      <c r="C1" s="102"/>
      <c r="D1" s="69"/>
      <c r="E1" s="69"/>
      <c r="F1" s="69"/>
      <c r="G1" s="69"/>
      <c r="H1" s="69"/>
    </row>
    <row r="2" spans="1:9">
      <c r="A2" s="70"/>
      <c r="B2" s="70"/>
      <c r="C2" s="70" t="s">
        <v>422</v>
      </c>
      <c r="D2" s="71" t="s">
        <v>423</v>
      </c>
      <c r="E2" s="69" t="s">
        <v>372</v>
      </c>
      <c r="F2" s="69"/>
      <c r="G2" s="69"/>
      <c r="H2" s="69"/>
    </row>
    <row r="3" spans="1:9" ht="15" customHeight="1">
      <c r="A3" s="72" t="s">
        <v>419</v>
      </c>
      <c r="B3" s="63" t="s">
        <v>371</v>
      </c>
      <c r="C3" s="80">
        <v>0</v>
      </c>
      <c r="D3" s="73">
        <f>VLOOKUP(B3,JRC_Category!$B$2:$H$239,4,FALSE)</f>
        <v>0</v>
      </c>
      <c r="E3" s="73">
        <f>VLOOKUP(B3,JRC_Category!$B$2:$H$239,2,FALSE)</f>
        <v>0</v>
      </c>
      <c r="F3" s="74"/>
      <c r="G3" s="74"/>
      <c r="H3" s="74"/>
      <c r="I3" s="74"/>
    </row>
    <row r="4" spans="1:9" ht="15" customHeight="1">
      <c r="A4" s="72" t="s">
        <v>420</v>
      </c>
      <c r="B4" s="63" t="s">
        <v>371</v>
      </c>
      <c r="C4" s="80">
        <v>0</v>
      </c>
      <c r="D4" s="73">
        <f>VLOOKUP(B4,JRC_Category!$B$2:$H$239,4,FALSE)</f>
        <v>0</v>
      </c>
      <c r="E4" s="73">
        <f>VLOOKUP(B4,JRC_Category!$B$2:$H$239,2,FALSE)</f>
        <v>0</v>
      </c>
      <c r="F4" s="74"/>
      <c r="G4" s="74"/>
      <c r="H4" s="74"/>
      <c r="I4" s="74"/>
    </row>
    <row r="5" spans="1:9" ht="15" customHeight="1">
      <c r="A5" s="72" t="s">
        <v>421</v>
      </c>
      <c r="B5" s="63" t="s">
        <v>371</v>
      </c>
      <c r="C5" s="80">
        <v>0</v>
      </c>
      <c r="D5" s="73">
        <f>VLOOKUP(B5,JRC_Category!$B$2:$H$239,4,FALSE)</f>
        <v>0</v>
      </c>
      <c r="E5" s="73">
        <f>VLOOKUP(B5,JRC_Category!$B$2:$H$239,2,FALSE)</f>
        <v>0</v>
      </c>
      <c r="F5" s="74"/>
      <c r="G5" s="74"/>
      <c r="H5" s="74"/>
      <c r="I5" s="74"/>
    </row>
    <row r="6" spans="1:9" ht="15" customHeight="1">
      <c r="A6" s="72" t="s">
        <v>425</v>
      </c>
      <c r="B6" s="75" t="str">
        <f>IF(AND(D3=0,D4=0,D5=0),"Nie je vybratá žiadna vedná oblasť",((C3*D3*E3)+(C4*D4*E4)+(C5*D5*E5))/((C3*E3)+(C4*E4)+(C5*E5)))</f>
        <v>Nie je vybratá žiadna vedná oblasť</v>
      </c>
      <c r="C6" s="76" t="str">
        <f>IF(SUM(C3:C5)=1,1,"nie je súčet 100%")</f>
        <v>nie je súčet 100%</v>
      </c>
      <c r="D6" s="74"/>
      <c r="E6" s="74"/>
      <c r="F6" s="74"/>
      <c r="G6" s="74"/>
      <c r="H6" s="74"/>
      <c r="I6" s="74"/>
    </row>
    <row r="7" spans="1:9" ht="15" customHeight="1">
      <c r="A7" s="72" t="s">
        <v>353</v>
      </c>
      <c r="B7" s="64">
        <v>3</v>
      </c>
      <c r="C7" s="77"/>
      <c r="D7" s="74"/>
      <c r="E7" s="74"/>
      <c r="F7" s="74"/>
      <c r="G7" s="74"/>
      <c r="H7" s="74"/>
      <c r="I7" s="74"/>
    </row>
    <row r="8" spans="1:9" ht="15" customHeight="1">
      <c r="A8" s="72" t="s">
        <v>354</v>
      </c>
      <c r="B8" s="65"/>
      <c r="C8" s="77"/>
      <c r="D8" s="74"/>
      <c r="E8" s="74"/>
      <c r="F8" s="74"/>
      <c r="G8" s="74"/>
      <c r="H8" s="74"/>
      <c r="I8" s="74"/>
    </row>
    <row r="9" spans="1:9" ht="15" customHeight="1">
      <c r="A9" s="72" t="s">
        <v>355</v>
      </c>
      <c r="B9" s="66" t="s">
        <v>357</v>
      </c>
      <c r="C9" s="77"/>
      <c r="D9" s="74"/>
      <c r="E9" s="74"/>
      <c r="F9" s="74"/>
      <c r="G9" s="74"/>
      <c r="H9" s="74"/>
      <c r="I9" s="74"/>
    </row>
    <row r="10" spans="1:9" ht="15" customHeight="1">
      <c r="A10" s="78" t="s">
        <v>356</v>
      </c>
      <c r="B10" s="65"/>
      <c r="C10" s="74"/>
      <c r="D10" s="74"/>
      <c r="E10" s="74"/>
      <c r="F10" s="74"/>
      <c r="G10" s="74"/>
      <c r="H10" s="74"/>
      <c r="I10" s="74"/>
    </row>
    <row r="11" spans="1:9">
      <c r="A11" s="79"/>
      <c r="B11" s="65"/>
      <c r="C11" s="79"/>
    </row>
    <row r="12" spans="1:9">
      <c r="A12" s="79"/>
      <c r="B12" s="65"/>
      <c r="C12" s="79"/>
    </row>
    <row r="13" spans="1:9">
      <c r="A13" s="79"/>
      <c r="B13" s="65"/>
      <c r="C13" s="79"/>
    </row>
    <row r="14" spans="1:9">
      <c r="A14" s="79"/>
      <c r="B14" s="65"/>
      <c r="C14" s="79"/>
    </row>
    <row r="15" spans="1:9">
      <c r="A15" s="79"/>
      <c r="B15" s="65"/>
      <c r="C15" s="79"/>
    </row>
    <row r="16" spans="1:9">
      <c r="A16" s="79"/>
      <c r="B16" s="65"/>
      <c r="C16" s="79"/>
    </row>
    <row r="17" spans="1:9">
      <c r="A17" s="79"/>
      <c r="B17" s="65"/>
      <c r="C17" s="79"/>
    </row>
    <row r="20" spans="1:9" ht="15" customHeight="1">
      <c r="A20" s="98" t="s">
        <v>417</v>
      </c>
      <c r="B20" s="98"/>
      <c r="C20" s="100" t="str">
        <f>KRITÉRIÁ!G3</f>
        <v>NIE JE ŠPIČKOVÝ TÍM</v>
      </c>
      <c r="D20" s="101"/>
      <c r="E20" s="101"/>
      <c r="F20" s="101"/>
      <c r="G20" s="101"/>
      <c r="H20" s="101"/>
      <c r="I20" s="101"/>
    </row>
    <row r="21" spans="1:9" ht="15" customHeight="1">
      <c r="A21" s="98"/>
      <c r="B21" s="98"/>
      <c r="C21" s="100"/>
      <c r="D21" s="101"/>
      <c r="E21" s="101"/>
      <c r="F21" s="101"/>
      <c r="G21" s="101"/>
      <c r="H21" s="101"/>
      <c r="I21" s="101"/>
    </row>
    <row r="22" spans="1:9" ht="15" customHeight="1">
      <c r="C22" s="100"/>
      <c r="D22" s="101"/>
      <c r="E22" s="101"/>
      <c r="F22" s="101"/>
      <c r="G22" s="101"/>
      <c r="H22" s="101"/>
      <c r="I22" s="101"/>
    </row>
    <row r="23" spans="1:9" ht="15" customHeight="1">
      <c r="A23" s="99" t="s">
        <v>418</v>
      </c>
      <c r="B23" s="99"/>
      <c r="C23" s="100"/>
      <c r="D23" s="101"/>
      <c r="E23" s="101"/>
      <c r="F23" s="101"/>
      <c r="G23" s="101"/>
      <c r="H23" s="101"/>
      <c r="I23" s="101"/>
    </row>
    <row r="24" spans="1:9" ht="15" customHeight="1">
      <c r="A24" s="99"/>
      <c r="B24" s="99"/>
      <c r="C24" s="100"/>
      <c r="D24" s="101"/>
      <c r="E24" s="101"/>
      <c r="F24" s="101"/>
      <c r="G24" s="101"/>
      <c r="H24" s="101"/>
      <c r="I24" s="101"/>
    </row>
  </sheetData>
  <sheetProtection algorithmName="SHA-512" hashValue="NV+rJknM+AgF7xZwWES+1Gjs7d7BreuNzHt+o/JRt5RME3f2pLXdzXx0XJ13WFIVa4eH5hvrR9DPoTTdfqm/Pw==" saltValue="ZzoE8aQmMsKGf8eJQ448sA==" spinCount="100000" sheet="1" selectLockedCells="1"/>
  <mergeCells count="4">
    <mergeCell ref="A20:B21"/>
    <mergeCell ref="A23:B24"/>
    <mergeCell ref="C20:I24"/>
    <mergeCell ref="A1:C1"/>
  </mergeCells>
  <conditionalFormatting sqref="C7:I10 D6:I6 C3:I5">
    <cfRule type="containsText" dxfId="24" priority="3" operator="containsText" text="SPĹŇA">
      <formula>NOT(ISERROR(SEARCH("SPĹŇA",C3)))</formula>
    </cfRule>
    <cfRule type="containsText" dxfId="23" priority="4" operator="containsText" text="NIE JE">
      <formula>NOT(ISERROR(SEARCH("NIE JE",C3)))</formula>
    </cfRule>
  </conditionalFormatting>
  <conditionalFormatting sqref="C20:I24">
    <cfRule type="containsText" dxfId="22" priority="1" operator="containsText" text="SPĹŇA">
      <formula>NOT(ISERROR(SEARCH("SPĹŇA",C20)))</formula>
    </cfRule>
    <cfRule type="containsText" dxfId="21" priority="2" operator="containsText" text="NIE JE">
      <formula>NOT(ISERROR(SEARCH("NIE JE",C20)))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Vyberte vednú oblasť" prompt="Vyberte vednú oblasť_x000a_">
          <x14:formula1>
            <xm:f>JRC_Category!$B$2:$B$238</xm:f>
          </x14:formula1>
          <xm:sqref>B4:B5</xm:sqref>
        </x14:dataValidation>
        <x14:dataValidation type="list" allowBlank="1" showInputMessage="1" showErrorMessage="1">
          <x14:formula1>
            <xm:f>JRC_Category!$B$2:$B$238</xm:f>
          </x14:formula1>
          <xm:sqref>B3</xm:sqref>
        </x14:dataValidation>
        <x14:dataValidation type="list" allowBlank="1" showInputMessage="1" showErrorMessage="1">
          <x14:formula1>
            <xm:f>Dáta!$A$1:$A$15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J11" sqref="J11"/>
    </sheetView>
  </sheetViews>
  <sheetFormatPr defaultRowHeight="15"/>
  <cols>
    <col min="1" max="1" width="11.42578125" style="12" customWidth="1"/>
    <col min="2" max="2" width="54.7109375" style="12" customWidth="1"/>
    <col min="3" max="3" width="20.140625" style="12" customWidth="1"/>
    <col min="4" max="4" width="20.7109375" style="12" customWidth="1"/>
    <col min="5" max="5" width="18.28515625" style="12" customWidth="1"/>
    <col min="6" max="6" width="9.140625" style="12"/>
    <col min="7" max="7" width="55.85546875" style="12" customWidth="1"/>
    <col min="8" max="8" width="6.7109375" style="12" customWidth="1"/>
    <col min="9" max="9" width="23.28515625" style="12" customWidth="1"/>
    <col min="10" max="11" width="9.140625" style="12"/>
    <col min="12" max="12" width="53.85546875" style="12" customWidth="1"/>
    <col min="13" max="13" width="9.140625" style="12"/>
    <col min="14" max="14" width="20.85546875" style="12" customWidth="1"/>
    <col min="15" max="16384" width="9.140625" style="12"/>
  </cols>
  <sheetData>
    <row r="1" spans="1:16" ht="15.75" thickBot="1">
      <c r="A1" s="105" t="s">
        <v>374</v>
      </c>
      <c r="B1" s="105"/>
      <c r="C1" s="105"/>
      <c r="D1" s="105"/>
      <c r="E1" s="105"/>
      <c r="F1" s="11"/>
      <c r="G1" s="11"/>
      <c r="H1" s="11"/>
      <c r="I1" s="11"/>
      <c r="J1" s="11"/>
    </row>
    <row r="2" spans="1:16" ht="45.75" thickBot="1">
      <c r="A2" s="13" t="s">
        <v>375</v>
      </c>
      <c r="B2" s="14" t="s">
        <v>381</v>
      </c>
      <c r="C2" s="15" t="s">
        <v>427</v>
      </c>
      <c r="D2" s="16" t="s">
        <v>387</v>
      </c>
      <c r="E2" s="17"/>
      <c r="G2" s="98" t="s">
        <v>417</v>
      </c>
      <c r="H2" s="98"/>
      <c r="I2" s="98"/>
      <c r="J2" s="98"/>
      <c r="K2" s="98"/>
      <c r="L2" s="85"/>
      <c r="M2" s="85"/>
    </row>
    <row r="3" spans="1:16" ht="32.25" thickBot="1">
      <c r="A3" s="18">
        <v>10</v>
      </c>
      <c r="B3" s="19" t="s">
        <v>382</v>
      </c>
      <c r="C3" s="20">
        <v>1</v>
      </c>
      <c r="D3" s="56">
        <v>0</v>
      </c>
      <c r="E3" s="21" t="str">
        <f>IF(D3&gt;=C3,"SPLNENÉ","NESPLNENÉ")</f>
        <v>NESPLNENÉ</v>
      </c>
      <c r="G3" s="106" t="str">
        <f>IF(AND(E3="SPLNENÉ",E5="SPLNENÉ",OR(E12="SPLNENÉ",E19="SPLNENÉ")),"TÍM SPĹŇA KRITÉRIÁ ŠPIČKOVÉHO TÍMU UNIZA","NIE JE ŠPIČKOVÝ TÍM")</f>
        <v>NIE JE ŠPIČKOVÝ TÍM</v>
      </c>
      <c r="H3" s="106"/>
      <c r="I3" s="106"/>
      <c r="J3" s="106"/>
      <c r="K3" s="106"/>
    </row>
    <row r="4" spans="1:16" ht="35.25" customHeight="1">
      <c r="A4" s="22">
        <v>14</v>
      </c>
      <c r="B4" s="23" t="s">
        <v>433</v>
      </c>
      <c r="C4" s="24" t="s">
        <v>416</v>
      </c>
      <c r="D4" s="24" t="s">
        <v>416</v>
      </c>
      <c r="E4" s="25" t="str">
        <f>IF(AND(E5="SPLNENÉ",OR(E12="SPLNENÉ",E19="SPLNENÉ")),"SPLNENÉ","NESPLNENÉ")</f>
        <v>NESPLNENÉ</v>
      </c>
    </row>
    <row r="5" spans="1:16">
      <c r="A5" s="26" t="s">
        <v>376</v>
      </c>
      <c r="B5" s="27" t="s">
        <v>388</v>
      </c>
      <c r="C5" s="28">
        <v>2</v>
      </c>
      <c r="D5" s="28">
        <f>COUNTIF(E7:E11,"splnené na 100%")</f>
        <v>0</v>
      </c>
      <c r="E5" s="107" t="str">
        <f>IF(AND(D5&gt;=C5,D6=C6),"SPLNENÉ","NESPLNENÉ")</f>
        <v>NESPLNENÉ</v>
      </c>
    </row>
    <row r="6" spans="1:16">
      <c r="A6" s="26"/>
      <c r="B6" s="27" t="s">
        <v>389</v>
      </c>
      <c r="C6" s="28">
        <v>4</v>
      </c>
      <c r="D6" s="28">
        <f>4-COUNTIF(E7:E11,"nesplnené")</f>
        <v>0</v>
      </c>
      <c r="E6" s="108"/>
    </row>
    <row r="7" spans="1:16" ht="30">
      <c r="A7" s="26" t="s">
        <v>377</v>
      </c>
      <c r="B7" s="27" t="s">
        <v>383</v>
      </c>
      <c r="C7" s="28">
        <f>IF(ISEVEN(ZákladnéÚdaje!B7),ZákladnéÚdaje!B7/2,(ZákladnéÚdaje!B7-1)/2)</f>
        <v>1</v>
      </c>
      <c r="D7" s="57">
        <v>0</v>
      </c>
      <c r="E7" s="29" t="str">
        <f>IF(D7&gt;=C7,"splnené na 100%",IF(D7&gt;=0.5*C7,"splnené na 50%","nesplnené"))</f>
        <v>nesplnené</v>
      </c>
      <c r="G7" s="12" t="s">
        <v>426</v>
      </c>
      <c r="H7" s="83" t="e">
        <f>ROUNDDOWN(ZákladnéÚdaje!B6/2*50,0)</f>
        <v>#VALUE!</v>
      </c>
      <c r="I7" s="84" t="s">
        <v>459</v>
      </c>
    </row>
    <row r="8" spans="1:16" ht="30">
      <c r="A8" s="26" t="s">
        <v>378</v>
      </c>
      <c r="B8" s="30" t="s">
        <v>384</v>
      </c>
      <c r="C8" s="28">
        <f>ZákladnéÚdaje!B7*2</f>
        <v>6</v>
      </c>
      <c r="D8" s="57">
        <v>0</v>
      </c>
      <c r="E8" s="31" t="str">
        <f t="shared" ref="E8:E11" si="0">IF(D8&gt;=C8,"splnené na 100%",IF(D8&gt;=0.5*C8,"splnené na 50%","nesplnené"))</f>
        <v>nesplnené</v>
      </c>
    </row>
    <row r="9" spans="1:16" ht="30">
      <c r="A9" s="26" t="s">
        <v>379</v>
      </c>
      <c r="B9" s="30" t="s">
        <v>385</v>
      </c>
      <c r="C9" s="28" t="e">
        <f>ROUNDDOWN(20*ZákladnéÚdaje!B6/2,0)</f>
        <v>#VALUE!</v>
      </c>
      <c r="D9" s="57">
        <v>0</v>
      </c>
      <c r="E9" s="103" t="str">
        <f>IF(D10&gt;=C10,IF(D9&gt;=C9,"splnené na 100%",IF(D9&gt;=0.5*C9,"splnené na 50%","nesplnené")),"nesplnené")</f>
        <v>nesplnené</v>
      </c>
      <c r="G9" s="12" t="s">
        <v>428</v>
      </c>
      <c r="H9" s="83" t="e">
        <f>ROUNDDOWN(20*ZákladnéÚdaje!B6/2,0)</f>
        <v>#VALUE!</v>
      </c>
      <c r="I9" s="12" t="s">
        <v>429</v>
      </c>
      <c r="J9" s="83" t="e">
        <f>H9</f>
        <v>#VALUE!</v>
      </c>
      <c r="K9" s="12" t="s">
        <v>430</v>
      </c>
      <c r="L9" s="84" t="s">
        <v>431</v>
      </c>
      <c r="M9" s="83" t="e">
        <f>H9/2</f>
        <v>#VALUE!</v>
      </c>
      <c r="N9" s="12" t="s">
        <v>429</v>
      </c>
      <c r="O9" s="83" t="e">
        <f>J9</f>
        <v>#VALUE!</v>
      </c>
      <c r="P9" s="12" t="s">
        <v>432</v>
      </c>
    </row>
    <row r="10" spans="1:16" ht="45">
      <c r="A10" s="26"/>
      <c r="B10" s="30" t="s">
        <v>415</v>
      </c>
      <c r="C10" s="28">
        <v>1</v>
      </c>
      <c r="D10" s="57">
        <v>0</v>
      </c>
      <c r="E10" s="108"/>
    </row>
    <row r="11" spans="1:16" ht="30.75" thickBot="1">
      <c r="A11" s="32" t="s">
        <v>380</v>
      </c>
      <c r="B11" s="33" t="s">
        <v>386</v>
      </c>
      <c r="C11" s="34">
        <v>2</v>
      </c>
      <c r="D11" s="58">
        <v>0</v>
      </c>
      <c r="E11" s="35" t="str">
        <f t="shared" si="0"/>
        <v>nesplnené</v>
      </c>
      <c r="G11" s="12" t="s">
        <v>460</v>
      </c>
      <c r="J11" s="95" t="s">
        <v>461</v>
      </c>
    </row>
    <row r="12" spans="1:16">
      <c r="A12" s="36" t="s">
        <v>390</v>
      </c>
      <c r="B12" s="37" t="s">
        <v>402</v>
      </c>
      <c r="C12" s="38">
        <v>2</v>
      </c>
      <c r="D12" s="38">
        <f>COUNTIF(E13:E17,"splnené")</f>
        <v>0</v>
      </c>
      <c r="E12" s="25" t="str">
        <f>IF(D12&gt;=C12,"SPLNENÉ","NESPLNENÉ")</f>
        <v>NESPLNENÉ</v>
      </c>
    </row>
    <row r="13" spans="1:16" ht="45">
      <c r="A13" s="39" t="s">
        <v>391</v>
      </c>
      <c r="B13" s="40" t="s">
        <v>396</v>
      </c>
      <c r="C13" s="41">
        <f>IF(ISEVEN(ZákladnéÚdaje!B7),ZákladnéÚdaje!B7/2,(ZákladnéÚdaje!B7-1)/2)</f>
        <v>1</v>
      </c>
      <c r="D13" s="59">
        <v>0</v>
      </c>
      <c r="E13" s="31" t="str">
        <f>IF(D13&gt;=C13,"splnené","nesplnené")</f>
        <v>nesplnené</v>
      </c>
    </row>
    <row r="14" spans="1:16">
      <c r="A14" s="39" t="s">
        <v>392</v>
      </c>
      <c r="B14" s="40" t="s">
        <v>397</v>
      </c>
      <c r="C14" s="41">
        <v>1</v>
      </c>
      <c r="D14" s="59">
        <v>0</v>
      </c>
      <c r="E14" s="31" t="str">
        <f t="shared" ref="E14:E16" si="1">IF(D14&gt;=C14,"splnené","nesplnené")</f>
        <v>nesplnené</v>
      </c>
    </row>
    <row r="15" spans="1:16">
      <c r="A15" s="39" t="s">
        <v>393</v>
      </c>
      <c r="B15" s="40" t="s">
        <v>398</v>
      </c>
      <c r="C15" s="41">
        <v>1</v>
      </c>
      <c r="D15" s="59">
        <v>0</v>
      </c>
      <c r="E15" s="31" t="str">
        <f t="shared" si="1"/>
        <v>nesplnené</v>
      </c>
    </row>
    <row r="16" spans="1:16" ht="45">
      <c r="A16" s="39" t="s">
        <v>394</v>
      </c>
      <c r="B16" s="40" t="s">
        <v>399</v>
      </c>
      <c r="C16" s="41">
        <v>1</v>
      </c>
      <c r="D16" s="59">
        <v>0</v>
      </c>
      <c r="E16" s="31" t="str">
        <f t="shared" si="1"/>
        <v>nesplnené</v>
      </c>
    </row>
    <row r="17" spans="1:5" ht="45">
      <c r="A17" s="39" t="s">
        <v>395</v>
      </c>
      <c r="B17" s="40" t="s">
        <v>400</v>
      </c>
      <c r="C17" s="42">
        <f>ZákladnéÚdaje!B7</f>
        <v>3</v>
      </c>
      <c r="D17" s="59">
        <v>0</v>
      </c>
      <c r="E17" s="103" t="str">
        <f>IF(AND(D17&gt;=C17,D18&gt;=C18),"splnené","nesplnené")</f>
        <v>nesplnené</v>
      </c>
    </row>
    <row r="18" spans="1:5" ht="60.75" thickBot="1">
      <c r="A18" s="43"/>
      <c r="B18" s="44" t="s">
        <v>401</v>
      </c>
      <c r="C18" s="45">
        <f>ROUNDUP(C17*0.5,0)</f>
        <v>2</v>
      </c>
      <c r="D18" s="60">
        <v>0</v>
      </c>
      <c r="E18" s="104"/>
    </row>
    <row r="19" spans="1:5">
      <c r="A19" s="46" t="s">
        <v>403</v>
      </c>
      <c r="B19" s="47" t="s">
        <v>404</v>
      </c>
      <c r="C19" s="48">
        <v>1</v>
      </c>
      <c r="D19" s="48">
        <f>COUNTIF(E20:E24,"splnené")</f>
        <v>0</v>
      </c>
      <c r="E19" s="25" t="str">
        <f>IF(D19&gt;=C19,"SPLNENÉ","NESPLNENÉ")</f>
        <v>NESPLNENÉ</v>
      </c>
    </row>
    <row r="20" spans="1:5">
      <c r="A20" s="49" t="s">
        <v>405</v>
      </c>
      <c r="B20" s="50" t="s">
        <v>410</v>
      </c>
      <c r="C20" s="51">
        <f>IF(ISEVEN(ZákladnéÚdaje!B7),ZákladnéÚdaje!B7/2,(ZákladnéÚdaje!B7-1)/2)</f>
        <v>1</v>
      </c>
      <c r="D20" s="61">
        <v>0</v>
      </c>
      <c r="E20" s="31" t="str">
        <f t="shared" ref="E20:E24" si="2">IF(D20&gt;=C20,"splnené","nesplnené")</f>
        <v>nesplnené</v>
      </c>
    </row>
    <row r="21" spans="1:5">
      <c r="A21" s="49" t="s">
        <v>406</v>
      </c>
      <c r="B21" s="50" t="s">
        <v>411</v>
      </c>
      <c r="C21" s="51">
        <v>1</v>
      </c>
      <c r="D21" s="61">
        <v>0</v>
      </c>
      <c r="E21" s="31" t="str">
        <f t="shared" si="2"/>
        <v>nesplnené</v>
      </c>
    </row>
    <row r="22" spans="1:5" ht="31.5">
      <c r="A22" s="49" t="s">
        <v>407</v>
      </c>
      <c r="B22" s="52" t="s">
        <v>412</v>
      </c>
      <c r="C22" s="51">
        <v>1</v>
      </c>
      <c r="D22" s="61">
        <v>0</v>
      </c>
      <c r="E22" s="31" t="str">
        <f t="shared" si="2"/>
        <v>nesplnené</v>
      </c>
    </row>
    <row r="23" spans="1:5" ht="15.75">
      <c r="A23" s="49" t="s">
        <v>408</v>
      </c>
      <c r="B23" s="52" t="s">
        <v>413</v>
      </c>
      <c r="C23" s="51">
        <v>1</v>
      </c>
      <c r="D23" s="61">
        <v>0</v>
      </c>
      <c r="E23" s="31" t="str">
        <f t="shared" si="2"/>
        <v>nesplnené</v>
      </c>
    </row>
    <row r="24" spans="1:5" ht="32.25" thickBot="1">
      <c r="A24" s="53" t="s">
        <v>409</v>
      </c>
      <c r="B24" s="54" t="s">
        <v>414</v>
      </c>
      <c r="C24" s="55">
        <v>1</v>
      </c>
      <c r="D24" s="62">
        <v>0</v>
      </c>
      <c r="E24" s="35" t="str">
        <f t="shared" si="2"/>
        <v>nesplnené</v>
      </c>
    </row>
  </sheetData>
  <sheetProtection algorithmName="SHA-512" hashValue="cw7eyvNJ1A3itfKWvxYEgDpSxQW8CI275Qbrpv/FC8ud/pCbA+knpm0R6XQ0EJKRiAtO1I1eNe3cnD0IpjiP/A==" saltValue="4ZL7e/BDbC0xKURkVNj35Q==" spinCount="100000" sheet="1" selectLockedCells="1"/>
  <mergeCells count="6">
    <mergeCell ref="E17:E18"/>
    <mergeCell ref="A1:E1"/>
    <mergeCell ref="G3:K3"/>
    <mergeCell ref="E5:E6"/>
    <mergeCell ref="E9:E10"/>
    <mergeCell ref="G2:K2"/>
  </mergeCells>
  <conditionalFormatting sqref="E3:E6 E12 E19">
    <cfRule type="cellIs" dxfId="20" priority="9" operator="equal">
      <formula>"NESPLNENÉ"</formula>
    </cfRule>
  </conditionalFormatting>
  <conditionalFormatting sqref="E3:E6 E12 E19">
    <cfRule type="cellIs" dxfId="19" priority="8" operator="equal">
      <formula>"SPLENÉ"</formula>
    </cfRule>
  </conditionalFormatting>
  <conditionalFormatting sqref="E20:E24 E13:E18 E7:E11">
    <cfRule type="cellIs" dxfId="18" priority="7" operator="equal">
      <formula>"nesplnené"</formula>
    </cfRule>
  </conditionalFormatting>
  <conditionalFormatting sqref="E7:E11">
    <cfRule type="cellIs" dxfId="17" priority="5" operator="equal">
      <formula>"splnené na 50%"</formula>
    </cfRule>
    <cfRule type="cellIs" dxfId="16" priority="6" operator="equal">
      <formula>"splnené na 100%"</formula>
    </cfRule>
  </conditionalFormatting>
  <conditionalFormatting sqref="E13:E18">
    <cfRule type="cellIs" dxfId="15" priority="4" operator="equal">
      <formula>"splnené"</formula>
    </cfRule>
  </conditionalFormatting>
  <conditionalFormatting sqref="E20:E24">
    <cfRule type="cellIs" dxfId="14" priority="3" operator="equal">
      <formula>"splnené"</formula>
    </cfRule>
  </conditionalFormatting>
  <conditionalFormatting sqref="G3:K3">
    <cfRule type="containsText" dxfId="13" priority="1" operator="containsText" text="SPĹŇA">
      <formula>NOT(ISERROR(SEARCH("SPĹŇA",G3)))</formula>
    </cfRule>
    <cfRule type="containsText" dxfId="12" priority="2" operator="containsText" text="NIE JE">
      <formula>NOT(ISERROR(SEARCH("NIE JE",G3)))</formula>
    </cfRule>
  </conditionalFormatting>
  <hyperlinks>
    <hyperlink ref="J11" r:id="rId1"/>
  </hyperlinks>
  <pageMargins left="0.7" right="0.7" top="0.75" bottom="0.75" header="0.3" footer="0.3"/>
  <pageSetup paperSize="9" orientation="portrait" horizontalDpi="4294967294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40"/>
  <sheetViews>
    <sheetView zoomScaleNormal="100" workbookViewId="0">
      <selection activeCell="B6" sqref="B6"/>
    </sheetView>
  </sheetViews>
  <sheetFormatPr defaultRowHeight="15"/>
  <cols>
    <col min="1" max="1" width="7.42578125" style="12" customWidth="1"/>
    <col min="2" max="2" width="38.28515625" style="84" customWidth="1"/>
    <col min="3" max="3" width="8.7109375" style="12" customWidth="1"/>
    <col min="4" max="4" width="14" style="12" customWidth="1"/>
    <col min="5" max="5" width="9" style="12" customWidth="1"/>
    <col min="6" max="6" width="5.85546875" style="12" customWidth="1"/>
    <col min="7" max="7" width="6.85546875" style="12" customWidth="1"/>
    <col min="8" max="8" width="0.85546875" style="12" customWidth="1"/>
    <col min="9" max="16384" width="9.140625" style="12"/>
  </cols>
  <sheetData>
    <row r="1" spans="1:8" ht="25.5">
      <c r="C1" s="68" t="s">
        <v>372</v>
      </c>
      <c r="D1" s="68" t="s">
        <v>373</v>
      </c>
      <c r="E1" s="68" t="s">
        <v>423</v>
      </c>
      <c r="F1" s="111" t="s">
        <v>424</v>
      </c>
      <c r="G1" s="112"/>
      <c r="H1" s="112"/>
    </row>
    <row r="2" spans="1:8" ht="30" customHeight="1">
      <c r="A2" s="68" t="s">
        <v>370</v>
      </c>
      <c r="B2" s="2" t="s">
        <v>371</v>
      </c>
      <c r="C2" s="68">
        <v>0</v>
      </c>
      <c r="D2" s="68">
        <v>0</v>
      </c>
      <c r="E2" s="68">
        <v>0</v>
      </c>
      <c r="F2" s="111">
        <v>0</v>
      </c>
      <c r="G2" s="112"/>
      <c r="H2" s="112"/>
    </row>
    <row r="3" spans="1:8" ht="15" customHeight="1">
      <c r="A3" s="67">
        <v>1</v>
      </c>
      <c r="B3" s="4" t="s">
        <v>0</v>
      </c>
      <c r="C3" s="3" t="s">
        <v>1</v>
      </c>
      <c r="D3" s="7">
        <v>1116324</v>
      </c>
      <c r="E3" s="6">
        <v>1.411</v>
      </c>
      <c r="F3" s="109">
        <v>2.2189999999999999</v>
      </c>
      <c r="G3" s="110"/>
      <c r="H3" s="110"/>
    </row>
    <row r="4" spans="1:8" ht="15" customHeight="1">
      <c r="A4" s="67">
        <v>2</v>
      </c>
      <c r="B4" s="4" t="s">
        <v>2</v>
      </c>
      <c r="C4" s="3" t="s">
        <v>3</v>
      </c>
      <c r="D4" s="7">
        <v>565491</v>
      </c>
      <c r="E4" s="6">
        <v>0.79400000000000004</v>
      </c>
      <c r="F4" s="109">
        <v>0.99299999999999999</v>
      </c>
      <c r="G4" s="110"/>
      <c r="H4" s="110"/>
    </row>
    <row r="5" spans="1:8" ht="17.100000000000001" customHeight="1">
      <c r="A5" s="67">
        <v>3</v>
      </c>
      <c r="B5" s="4" t="s">
        <v>4</v>
      </c>
      <c r="C5" s="3" t="s">
        <v>5</v>
      </c>
      <c r="D5" s="7">
        <v>5001499</v>
      </c>
      <c r="E5" s="6">
        <v>2.528</v>
      </c>
      <c r="F5" s="109">
        <v>5.274</v>
      </c>
      <c r="G5" s="110"/>
      <c r="H5" s="110"/>
    </row>
    <row r="6" spans="1:8" ht="17.100000000000001" customHeight="1">
      <c r="A6" s="67">
        <v>4</v>
      </c>
      <c r="B6" s="4" t="s">
        <v>6</v>
      </c>
      <c r="C6" s="3" t="s">
        <v>7</v>
      </c>
      <c r="D6" s="7">
        <v>3962918</v>
      </c>
      <c r="E6" s="6">
        <v>3.1669999999999998</v>
      </c>
      <c r="F6" s="109">
        <v>4.6959999999999997</v>
      </c>
      <c r="G6" s="110"/>
      <c r="H6" s="110"/>
    </row>
    <row r="7" spans="1:8" ht="15" customHeight="1">
      <c r="A7" s="67">
        <v>5</v>
      </c>
      <c r="B7" s="4" t="s">
        <v>8</v>
      </c>
      <c r="C7" s="3" t="s">
        <v>9</v>
      </c>
      <c r="D7" s="7">
        <v>2548868</v>
      </c>
      <c r="E7" s="6">
        <v>3.052</v>
      </c>
      <c r="F7" s="109">
        <v>4.0410000000000004</v>
      </c>
      <c r="G7" s="110"/>
      <c r="H7" s="110"/>
    </row>
    <row r="8" spans="1:8" ht="17.100000000000001" customHeight="1">
      <c r="A8" s="67">
        <v>6</v>
      </c>
      <c r="B8" s="4" t="s">
        <v>10</v>
      </c>
      <c r="C8" s="3" t="s">
        <v>11</v>
      </c>
      <c r="D8" s="7">
        <v>1769982</v>
      </c>
      <c r="E8" s="6">
        <v>2.681</v>
      </c>
      <c r="F8" s="109">
        <v>3.4420000000000002</v>
      </c>
      <c r="G8" s="110"/>
      <c r="H8" s="110"/>
    </row>
    <row r="9" spans="1:8" ht="24" customHeight="1">
      <c r="A9" s="67">
        <v>7</v>
      </c>
      <c r="B9" s="4" t="s">
        <v>12</v>
      </c>
      <c r="C9" s="3" t="s">
        <v>13</v>
      </c>
      <c r="D9" s="7">
        <v>2097197</v>
      </c>
      <c r="E9" s="6">
        <v>2.2040000000000002</v>
      </c>
      <c r="F9" s="109">
        <v>3.3610000000000002</v>
      </c>
      <c r="G9" s="110"/>
      <c r="H9" s="110"/>
    </row>
    <row r="10" spans="1:8" ht="17.100000000000001" customHeight="1">
      <c r="A10" s="67">
        <v>8</v>
      </c>
      <c r="B10" s="4" t="s">
        <v>14</v>
      </c>
      <c r="C10" s="3" t="s">
        <v>15</v>
      </c>
      <c r="D10" s="7">
        <v>2622685</v>
      </c>
      <c r="E10" s="6">
        <v>2.4</v>
      </c>
      <c r="F10" s="109">
        <v>4.3129999999999997</v>
      </c>
      <c r="G10" s="110"/>
      <c r="H10" s="110"/>
    </row>
    <row r="11" spans="1:8" ht="17.100000000000001" customHeight="1">
      <c r="A11" s="67">
        <v>9</v>
      </c>
      <c r="B11" s="4" t="s">
        <v>16</v>
      </c>
      <c r="C11" s="3" t="s">
        <v>17</v>
      </c>
      <c r="D11" s="7">
        <v>421337</v>
      </c>
      <c r="E11" s="6">
        <v>1.585</v>
      </c>
      <c r="F11" s="109">
        <v>1.804</v>
      </c>
      <c r="G11" s="110"/>
      <c r="H11" s="110"/>
    </row>
    <row r="12" spans="1:8" ht="15" customHeight="1">
      <c r="A12" s="67">
        <v>10</v>
      </c>
      <c r="B12" s="4" t="s">
        <v>18</v>
      </c>
      <c r="C12" s="3" t="s">
        <v>19</v>
      </c>
      <c r="D12" s="7">
        <v>631053</v>
      </c>
      <c r="E12" s="6">
        <v>1.1619999999999999</v>
      </c>
      <c r="F12" s="109">
        <v>1.5680000000000001</v>
      </c>
      <c r="G12" s="110"/>
      <c r="H12" s="110"/>
    </row>
    <row r="13" spans="1:8" ht="15" customHeight="1">
      <c r="A13" s="67">
        <v>11</v>
      </c>
      <c r="B13" s="4" t="s">
        <v>20</v>
      </c>
      <c r="C13" s="3" t="s">
        <v>21</v>
      </c>
      <c r="D13" s="7">
        <v>2187273</v>
      </c>
      <c r="E13" s="6">
        <v>3.2970000000000002</v>
      </c>
      <c r="F13" s="109">
        <v>4.84</v>
      </c>
      <c r="G13" s="110"/>
      <c r="H13" s="110"/>
    </row>
    <row r="14" spans="1:8" ht="15" customHeight="1">
      <c r="A14" s="67">
        <v>12</v>
      </c>
      <c r="B14" s="4" t="s">
        <v>22</v>
      </c>
      <c r="C14" s="3" t="s">
        <v>23</v>
      </c>
      <c r="D14" s="7">
        <v>1292836</v>
      </c>
      <c r="E14" s="6">
        <v>1.5760000000000001</v>
      </c>
      <c r="F14" s="109">
        <v>3.0049999999999999</v>
      </c>
      <c r="G14" s="110"/>
      <c r="H14" s="110"/>
    </row>
    <row r="15" spans="1:8" ht="15" customHeight="1">
      <c r="A15" s="67">
        <v>13</v>
      </c>
      <c r="B15" s="4" t="s">
        <v>24</v>
      </c>
      <c r="C15" s="3" t="s">
        <v>25</v>
      </c>
      <c r="D15" s="7">
        <v>892977</v>
      </c>
      <c r="E15" s="6">
        <v>2.4649999999999999</v>
      </c>
      <c r="F15" s="109">
        <v>3.2879999999999998</v>
      </c>
      <c r="G15" s="110"/>
      <c r="H15" s="110"/>
    </row>
    <row r="16" spans="1:8" ht="15" customHeight="1">
      <c r="A16" s="67">
        <v>14</v>
      </c>
      <c r="B16" s="4" t="s">
        <v>26</v>
      </c>
      <c r="C16" s="3" t="s">
        <v>27</v>
      </c>
      <c r="D16" s="7">
        <v>1327558</v>
      </c>
      <c r="E16" s="6">
        <v>1.901</v>
      </c>
      <c r="F16" s="109">
        <v>2.5579999999999998</v>
      </c>
      <c r="G16" s="110"/>
      <c r="H16" s="110"/>
    </row>
    <row r="17" spans="1:8" ht="15" customHeight="1">
      <c r="A17" s="67">
        <v>15</v>
      </c>
      <c r="B17" s="4" t="s">
        <v>28</v>
      </c>
      <c r="C17" s="3" t="s">
        <v>29</v>
      </c>
      <c r="D17" s="7">
        <v>1438476</v>
      </c>
      <c r="E17" s="6">
        <v>2.6110000000000002</v>
      </c>
      <c r="F17" s="109">
        <v>3.5129999999999999</v>
      </c>
      <c r="G17" s="110"/>
      <c r="H17" s="110"/>
    </row>
    <row r="18" spans="1:8" ht="17.100000000000001" customHeight="1">
      <c r="A18" s="67">
        <v>16</v>
      </c>
      <c r="B18" s="4" t="s">
        <v>30</v>
      </c>
      <c r="C18" s="3" t="s">
        <v>31</v>
      </c>
      <c r="D18" s="7">
        <v>1166162</v>
      </c>
      <c r="E18" s="6">
        <v>2.2069999999999999</v>
      </c>
      <c r="F18" s="109">
        <v>3.0619999999999998</v>
      </c>
      <c r="G18" s="110"/>
      <c r="H18" s="110"/>
    </row>
    <row r="19" spans="1:8" ht="15" customHeight="1">
      <c r="A19" s="67">
        <v>17</v>
      </c>
      <c r="B19" s="4" t="s">
        <v>32</v>
      </c>
      <c r="C19" s="3" t="s">
        <v>33</v>
      </c>
      <c r="D19" s="7">
        <v>2359746</v>
      </c>
      <c r="E19" s="6">
        <v>3.6829999999999998</v>
      </c>
      <c r="F19" s="109">
        <v>6.2779999999999996</v>
      </c>
      <c r="G19" s="110"/>
      <c r="H19" s="110"/>
    </row>
    <row r="20" spans="1:8" ht="17.100000000000001" customHeight="1">
      <c r="A20" s="67">
        <v>18</v>
      </c>
      <c r="B20" s="4" t="s">
        <v>34</v>
      </c>
      <c r="C20" s="3" t="s">
        <v>35</v>
      </c>
      <c r="D20" s="7">
        <v>1050617</v>
      </c>
      <c r="E20" s="6">
        <v>2.1040000000000001</v>
      </c>
      <c r="F20" s="109">
        <v>2.915</v>
      </c>
      <c r="G20" s="110"/>
      <c r="H20" s="110"/>
    </row>
    <row r="21" spans="1:8" ht="15" customHeight="1">
      <c r="A21" s="67">
        <v>19</v>
      </c>
      <c r="B21" s="4" t="s">
        <v>36</v>
      </c>
      <c r="C21" s="3" t="s">
        <v>37</v>
      </c>
      <c r="D21" s="7">
        <v>177076</v>
      </c>
      <c r="E21" s="6">
        <v>0.89500000000000002</v>
      </c>
      <c r="F21" s="109">
        <v>1.3049999999999999</v>
      </c>
      <c r="G21" s="110"/>
      <c r="H21" s="110"/>
    </row>
    <row r="22" spans="1:8" ht="15" customHeight="1">
      <c r="A22" s="67">
        <v>20</v>
      </c>
      <c r="B22" s="4" t="s">
        <v>38</v>
      </c>
      <c r="C22" s="3" t="s">
        <v>39</v>
      </c>
      <c r="D22" s="7">
        <v>270661</v>
      </c>
      <c r="E22" s="6">
        <v>1.3660000000000001</v>
      </c>
      <c r="F22" s="109">
        <v>1.6990000000000001</v>
      </c>
      <c r="G22" s="110"/>
      <c r="H22" s="110"/>
    </row>
    <row r="23" spans="1:8" ht="15" customHeight="1">
      <c r="A23" s="67">
        <v>21</v>
      </c>
      <c r="B23" s="4" t="s">
        <v>40</v>
      </c>
      <c r="C23" s="3" t="s">
        <v>41</v>
      </c>
      <c r="D23" s="7">
        <v>1288876</v>
      </c>
      <c r="E23" s="6">
        <v>2.83</v>
      </c>
      <c r="F23" s="109">
        <v>4.0910000000000002</v>
      </c>
      <c r="G23" s="110"/>
      <c r="H23" s="110"/>
    </row>
    <row r="24" spans="1:8" ht="17.100000000000001" customHeight="1">
      <c r="A24" s="67">
        <v>22</v>
      </c>
      <c r="B24" s="4" t="s">
        <v>42</v>
      </c>
      <c r="C24" s="3" t="s">
        <v>43</v>
      </c>
      <c r="D24" s="7">
        <v>4182474</v>
      </c>
      <c r="E24" s="6">
        <v>2.4049999999999998</v>
      </c>
      <c r="F24" s="109">
        <v>6.1580000000000004</v>
      </c>
      <c r="G24" s="110"/>
      <c r="H24" s="110"/>
    </row>
    <row r="25" spans="1:8" ht="17.100000000000001" customHeight="1">
      <c r="A25" s="67">
        <v>23</v>
      </c>
      <c r="B25" s="4" t="s">
        <v>34</v>
      </c>
      <c r="C25" s="3" t="s">
        <v>44</v>
      </c>
      <c r="D25" s="7">
        <v>612862</v>
      </c>
      <c r="E25" s="6">
        <v>1.673</v>
      </c>
      <c r="F25" s="109">
        <v>2.4470000000000001</v>
      </c>
      <c r="G25" s="110"/>
      <c r="H25" s="110"/>
    </row>
    <row r="26" spans="1:8" ht="15" customHeight="1">
      <c r="A26" s="67">
        <v>24</v>
      </c>
      <c r="B26" s="4" t="s">
        <v>45</v>
      </c>
      <c r="C26" s="3" t="s">
        <v>46</v>
      </c>
      <c r="D26" s="7">
        <v>1278572</v>
      </c>
      <c r="E26" s="6">
        <v>2.0499999999999998</v>
      </c>
      <c r="F26" s="109">
        <v>3.4159999999999999</v>
      </c>
      <c r="G26" s="110"/>
      <c r="H26" s="110"/>
    </row>
    <row r="27" spans="1:8" ht="15" customHeight="1">
      <c r="A27" s="67">
        <v>24</v>
      </c>
      <c r="B27" s="4" t="s">
        <v>47</v>
      </c>
      <c r="C27" s="3" t="s">
        <v>46</v>
      </c>
      <c r="D27" s="7">
        <v>404263</v>
      </c>
      <c r="E27" s="6">
        <v>1.1879999999999999</v>
      </c>
      <c r="F27" s="109">
        <v>1.494</v>
      </c>
      <c r="G27" s="110"/>
      <c r="H27" s="110"/>
    </row>
    <row r="28" spans="1:8" ht="17.100000000000001" customHeight="1">
      <c r="A28" s="67">
        <v>26</v>
      </c>
      <c r="B28" s="4" t="s">
        <v>48</v>
      </c>
      <c r="C28" s="3" t="s">
        <v>49</v>
      </c>
      <c r="D28" s="7">
        <v>1651656</v>
      </c>
      <c r="E28" s="6">
        <v>1.681</v>
      </c>
      <c r="F28" s="109">
        <v>4.391</v>
      </c>
      <c r="G28" s="110"/>
      <c r="H28" s="110"/>
    </row>
    <row r="29" spans="1:8" ht="15" customHeight="1">
      <c r="A29" s="67">
        <v>27</v>
      </c>
      <c r="B29" s="4" t="s">
        <v>50</v>
      </c>
      <c r="C29" s="3" t="s">
        <v>51</v>
      </c>
      <c r="D29" s="7">
        <v>3938370</v>
      </c>
      <c r="E29" s="6">
        <v>2.8450000000000002</v>
      </c>
      <c r="F29" s="109">
        <v>6.4580000000000002</v>
      </c>
      <c r="G29" s="110"/>
      <c r="H29" s="110"/>
    </row>
    <row r="30" spans="1:8" ht="15" customHeight="1">
      <c r="A30" s="67">
        <v>27</v>
      </c>
      <c r="B30" s="4" t="s">
        <v>52</v>
      </c>
      <c r="C30" s="3" t="s">
        <v>51</v>
      </c>
      <c r="D30" s="7">
        <v>1401160</v>
      </c>
      <c r="E30" s="6">
        <v>3.3679999999999999</v>
      </c>
      <c r="F30" s="109">
        <v>4.5890000000000004</v>
      </c>
      <c r="G30" s="110"/>
      <c r="H30" s="110"/>
    </row>
    <row r="31" spans="1:8" ht="17.100000000000001" customHeight="1">
      <c r="A31" s="67">
        <v>29</v>
      </c>
      <c r="B31" s="4" t="s">
        <v>53</v>
      </c>
      <c r="C31" s="3" t="s">
        <v>54</v>
      </c>
      <c r="D31" s="7">
        <v>1523299</v>
      </c>
      <c r="E31" s="6">
        <v>2.5030000000000001</v>
      </c>
      <c r="F31" s="109">
        <v>4.0259999999999998</v>
      </c>
      <c r="G31" s="110"/>
      <c r="H31" s="110"/>
    </row>
    <row r="32" spans="1:8" ht="17.100000000000001" customHeight="1">
      <c r="A32" s="67">
        <v>29</v>
      </c>
      <c r="B32" s="4" t="s">
        <v>55</v>
      </c>
      <c r="C32" s="3" t="s">
        <v>54</v>
      </c>
      <c r="D32" s="7">
        <v>543628</v>
      </c>
      <c r="E32" s="6">
        <v>2.468</v>
      </c>
      <c r="F32" s="109">
        <v>3.2970000000000002</v>
      </c>
      <c r="G32" s="110"/>
      <c r="H32" s="110"/>
    </row>
    <row r="33" spans="1:8" ht="15" customHeight="1">
      <c r="A33" s="67">
        <v>31</v>
      </c>
      <c r="B33" s="4" t="s">
        <v>56</v>
      </c>
      <c r="C33" s="3" t="s">
        <v>57</v>
      </c>
      <c r="D33" s="7">
        <v>131513</v>
      </c>
      <c r="E33" s="6">
        <v>1.0409999999999999</v>
      </c>
      <c r="F33" s="109">
        <v>1.4330000000000001</v>
      </c>
      <c r="G33" s="110"/>
      <c r="H33" s="110"/>
    </row>
    <row r="34" spans="1:8" ht="15" customHeight="1">
      <c r="A34" s="67">
        <v>31</v>
      </c>
      <c r="B34" s="4" t="s">
        <v>58</v>
      </c>
      <c r="C34" s="3" t="s">
        <v>57</v>
      </c>
      <c r="D34" s="7">
        <v>2897750</v>
      </c>
      <c r="E34" s="6">
        <v>2.1659999999999999</v>
      </c>
      <c r="F34" s="109">
        <v>4.6260000000000003</v>
      </c>
      <c r="G34" s="110"/>
      <c r="H34" s="110"/>
    </row>
    <row r="35" spans="1:8" ht="15" customHeight="1">
      <c r="A35" s="67">
        <v>31</v>
      </c>
      <c r="B35" s="4" t="s">
        <v>59</v>
      </c>
      <c r="C35" s="3" t="s">
        <v>57</v>
      </c>
      <c r="D35" s="7">
        <v>925489</v>
      </c>
      <c r="E35" s="6">
        <v>2.5</v>
      </c>
      <c r="F35" s="109">
        <v>3.64</v>
      </c>
      <c r="G35" s="110"/>
      <c r="H35" s="110"/>
    </row>
    <row r="36" spans="1:8" ht="15" customHeight="1">
      <c r="A36" s="67">
        <v>34</v>
      </c>
      <c r="B36" s="4" t="s">
        <v>60</v>
      </c>
      <c r="C36" s="3" t="s">
        <v>61</v>
      </c>
      <c r="D36" s="7">
        <v>708481</v>
      </c>
      <c r="E36" s="6">
        <v>2.5089999999999999</v>
      </c>
      <c r="F36" s="109">
        <v>3.5339999999999998</v>
      </c>
      <c r="G36" s="110"/>
      <c r="H36" s="110"/>
    </row>
    <row r="37" spans="1:8" ht="15" customHeight="1">
      <c r="A37" s="67">
        <v>35</v>
      </c>
      <c r="B37" s="4" t="s">
        <v>62</v>
      </c>
      <c r="C37" s="3" t="s">
        <v>63</v>
      </c>
      <c r="D37" s="7">
        <v>313101</v>
      </c>
      <c r="E37" s="6">
        <v>1.3280000000000001</v>
      </c>
      <c r="F37" s="109">
        <v>1.704</v>
      </c>
      <c r="G37" s="110"/>
      <c r="H37" s="110"/>
    </row>
    <row r="38" spans="1:8" ht="17.100000000000001" customHeight="1">
      <c r="A38" s="67">
        <v>36</v>
      </c>
      <c r="B38" s="4" t="s">
        <v>64</v>
      </c>
      <c r="C38" s="3" t="s">
        <v>65</v>
      </c>
      <c r="D38" s="7">
        <v>1085816</v>
      </c>
      <c r="E38" s="6">
        <v>3.2349999999999999</v>
      </c>
      <c r="F38" s="109">
        <v>4.3159999999999998</v>
      </c>
      <c r="G38" s="110"/>
      <c r="H38" s="110"/>
    </row>
    <row r="39" spans="1:8" ht="15" customHeight="1">
      <c r="A39" s="67">
        <v>36</v>
      </c>
      <c r="B39" s="4" t="s">
        <v>66</v>
      </c>
      <c r="C39" s="3" t="s">
        <v>65</v>
      </c>
      <c r="D39" s="7">
        <v>1628909</v>
      </c>
      <c r="E39" s="6">
        <v>2.3260000000000001</v>
      </c>
      <c r="F39" s="109">
        <v>4.7549999999999999</v>
      </c>
      <c r="G39" s="110"/>
      <c r="H39" s="110"/>
    </row>
    <row r="40" spans="1:8" ht="15" customHeight="1">
      <c r="A40" s="67">
        <v>38</v>
      </c>
      <c r="B40" s="4" t="s">
        <v>59</v>
      </c>
      <c r="C40" s="3" t="s">
        <v>67</v>
      </c>
      <c r="D40" s="7">
        <v>667994</v>
      </c>
      <c r="E40" s="6">
        <v>1.9410000000000001</v>
      </c>
      <c r="F40" s="109">
        <v>3.206</v>
      </c>
      <c r="G40" s="110"/>
      <c r="H40" s="110"/>
    </row>
    <row r="41" spans="1:8" ht="15" customHeight="1">
      <c r="A41" s="67">
        <v>39</v>
      </c>
      <c r="B41" s="4" t="s">
        <v>68</v>
      </c>
      <c r="C41" s="3" t="s">
        <v>69</v>
      </c>
      <c r="D41" s="7">
        <v>357943</v>
      </c>
      <c r="E41" s="6">
        <v>1.135</v>
      </c>
      <c r="F41" s="109">
        <v>1.478</v>
      </c>
      <c r="G41" s="110"/>
      <c r="H41" s="110"/>
    </row>
    <row r="42" spans="1:8" ht="17.100000000000001" customHeight="1">
      <c r="A42" s="67">
        <v>40</v>
      </c>
      <c r="B42" s="4" t="s">
        <v>70</v>
      </c>
      <c r="C42" s="3" t="s">
        <v>71</v>
      </c>
      <c r="D42" s="7">
        <v>1051204</v>
      </c>
      <c r="E42" s="6">
        <v>2.0950000000000002</v>
      </c>
      <c r="F42" s="109">
        <v>3.2789999999999999</v>
      </c>
      <c r="G42" s="110"/>
      <c r="H42" s="110"/>
    </row>
    <row r="43" spans="1:8" ht="17.100000000000001" customHeight="1">
      <c r="A43" s="67">
        <v>40</v>
      </c>
      <c r="B43" s="4" t="s">
        <v>72</v>
      </c>
      <c r="C43" s="3" t="s">
        <v>71</v>
      </c>
      <c r="D43" s="7">
        <v>1041927</v>
      </c>
      <c r="E43" s="6">
        <v>3.1389999999999998</v>
      </c>
      <c r="F43" s="109">
        <v>3.38</v>
      </c>
      <c r="G43" s="110"/>
      <c r="H43" s="110"/>
    </row>
    <row r="44" spans="1:8" ht="24" customHeight="1">
      <c r="A44" s="67">
        <v>42</v>
      </c>
      <c r="B44" s="4" t="s">
        <v>73</v>
      </c>
      <c r="C44" s="3" t="s">
        <v>74</v>
      </c>
      <c r="D44" s="7">
        <v>1051808</v>
      </c>
      <c r="E44" s="6">
        <v>2.375</v>
      </c>
      <c r="F44" s="109">
        <v>4.3609999999999998</v>
      </c>
      <c r="G44" s="110"/>
      <c r="H44" s="110"/>
    </row>
    <row r="45" spans="1:8" ht="17.100000000000001" customHeight="1">
      <c r="A45" s="67">
        <v>42</v>
      </c>
      <c r="B45" s="4" t="s">
        <v>75</v>
      </c>
      <c r="C45" s="3" t="s">
        <v>74</v>
      </c>
      <c r="D45" s="7">
        <v>528901</v>
      </c>
      <c r="E45" s="6">
        <v>1.3759999999999999</v>
      </c>
      <c r="F45" s="109">
        <v>2.4990000000000001</v>
      </c>
      <c r="G45" s="110"/>
      <c r="H45" s="110"/>
    </row>
    <row r="46" spans="1:8" ht="17.100000000000001" customHeight="1">
      <c r="A46" s="67">
        <v>44</v>
      </c>
      <c r="B46" s="4" t="s">
        <v>76</v>
      </c>
      <c r="C46" s="3" t="s">
        <v>77</v>
      </c>
      <c r="D46" s="7">
        <v>693057</v>
      </c>
      <c r="E46" s="6">
        <v>2.2589999999999999</v>
      </c>
      <c r="F46" s="109">
        <v>4.3040000000000003</v>
      </c>
      <c r="G46" s="110"/>
      <c r="H46" s="110"/>
    </row>
    <row r="47" spans="1:8" ht="15" customHeight="1">
      <c r="A47" s="67">
        <v>45</v>
      </c>
      <c r="B47" s="4" t="s">
        <v>78</v>
      </c>
      <c r="C47" s="3" t="s">
        <v>79</v>
      </c>
      <c r="D47" s="7">
        <v>950922</v>
      </c>
      <c r="E47" s="6">
        <v>2.117</v>
      </c>
      <c r="F47" s="109">
        <v>3.415</v>
      </c>
      <c r="G47" s="110"/>
      <c r="H47" s="110"/>
    </row>
    <row r="48" spans="1:8" ht="15" customHeight="1">
      <c r="A48" s="67">
        <v>45</v>
      </c>
      <c r="B48" s="4" t="s">
        <v>80</v>
      </c>
      <c r="C48" s="3" t="s">
        <v>79</v>
      </c>
      <c r="D48" s="7">
        <v>1300708</v>
      </c>
      <c r="E48" s="6">
        <v>2.9449999999999998</v>
      </c>
      <c r="F48" s="109">
        <v>4.2300000000000004</v>
      </c>
      <c r="G48" s="110"/>
      <c r="H48" s="110"/>
    </row>
    <row r="49" spans="1:8" ht="15" customHeight="1">
      <c r="A49" s="67">
        <v>47</v>
      </c>
      <c r="B49" s="4" t="s">
        <v>81</v>
      </c>
      <c r="C49" s="3" t="s">
        <v>82</v>
      </c>
      <c r="D49" s="7">
        <v>674804</v>
      </c>
      <c r="E49" s="6">
        <v>1.823</v>
      </c>
      <c r="F49" s="109">
        <v>2.9180000000000001</v>
      </c>
      <c r="G49" s="110"/>
      <c r="H49" s="110"/>
    </row>
    <row r="50" spans="1:8" ht="24" customHeight="1">
      <c r="A50" s="67">
        <v>47</v>
      </c>
      <c r="B50" s="4" t="s">
        <v>83</v>
      </c>
      <c r="C50" s="3" t="s">
        <v>82</v>
      </c>
      <c r="D50" s="7">
        <v>869811</v>
      </c>
      <c r="E50" s="6">
        <v>2.3180000000000001</v>
      </c>
      <c r="F50" s="109">
        <v>3.1970000000000001</v>
      </c>
      <c r="G50" s="110"/>
      <c r="H50" s="110"/>
    </row>
    <row r="51" spans="1:8" ht="15" customHeight="1">
      <c r="A51" s="67">
        <v>49</v>
      </c>
      <c r="B51" s="4" t="s">
        <v>84</v>
      </c>
      <c r="C51" s="3" t="s">
        <v>85</v>
      </c>
      <c r="D51" s="7">
        <v>452567</v>
      </c>
      <c r="E51" s="6">
        <v>2.0129999999999999</v>
      </c>
      <c r="F51" s="109">
        <v>2.74</v>
      </c>
      <c r="G51" s="110"/>
      <c r="H51" s="110"/>
    </row>
    <row r="52" spans="1:8" ht="17.100000000000001" customHeight="1">
      <c r="A52" s="67">
        <v>50</v>
      </c>
      <c r="B52" s="4" t="s">
        <v>86</v>
      </c>
      <c r="C52" s="3" t="s">
        <v>87</v>
      </c>
      <c r="D52" s="7">
        <v>783488</v>
      </c>
      <c r="E52" s="6">
        <v>1.9450000000000001</v>
      </c>
      <c r="F52" s="109">
        <v>3.109</v>
      </c>
      <c r="G52" s="110"/>
      <c r="H52" s="110"/>
    </row>
    <row r="53" spans="1:8" ht="15" customHeight="1">
      <c r="A53" s="67">
        <v>51</v>
      </c>
      <c r="B53" s="4" t="s">
        <v>88</v>
      </c>
      <c r="C53" s="3" t="s">
        <v>89</v>
      </c>
      <c r="D53" s="7">
        <v>568752</v>
      </c>
      <c r="E53" s="6">
        <v>1.7649999999999999</v>
      </c>
      <c r="F53" s="109">
        <v>2.2440000000000002</v>
      </c>
      <c r="G53" s="110"/>
      <c r="H53" s="110"/>
    </row>
    <row r="54" spans="1:8" ht="17.100000000000001" customHeight="1">
      <c r="A54" s="67">
        <v>52</v>
      </c>
      <c r="B54" s="4" t="s">
        <v>90</v>
      </c>
      <c r="C54" s="3" t="s">
        <v>91</v>
      </c>
      <c r="D54" s="7">
        <v>474395</v>
      </c>
      <c r="E54" s="6">
        <v>1.1359999999999999</v>
      </c>
      <c r="F54" s="109">
        <v>1.56</v>
      </c>
      <c r="G54" s="110"/>
      <c r="H54" s="110"/>
    </row>
    <row r="55" spans="1:8" ht="15" customHeight="1">
      <c r="A55" s="67">
        <v>53</v>
      </c>
      <c r="B55" s="4" t="s">
        <v>92</v>
      </c>
      <c r="C55" s="3" t="s">
        <v>93</v>
      </c>
      <c r="D55" s="7">
        <v>491478</v>
      </c>
      <c r="E55" s="6">
        <v>2.286</v>
      </c>
      <c r="F55" s="109">
        <v>3.488</v>
      </c>
      <c r="G55" s="110"/>
      <c r="H55" s="110"/>
    </row>
    <row r="56" spans="1:8" ht="15" customHeight="1">
      <c r="A56" s="67">
        <v>53</v>
      </c>
      <c r="B56" s="4" t="s">
        <v>94</v>
      </c>
      <c r="C56" s="3" t="s">
        <v>93</v>
      </c>
      <c r="D56" s="7">
        <v>208335</v>
      </c>
      <c r="E56" s="6">
        <v>1.42</v>
      </c>
      <c r="F56" s="109">
        <v>1.619</v>
      </c>
      <c r="G56" s="110"/>
      <c r="H56" s="110"/>
    </row>
    <row r="57" spans="1:8" ht="15" customHeight="1">
      <c r="A57" s="67">
        <v>55</v>
      </c>
      <c r="B57" s="4" t="s">
        <v>94</v>
      </c>
      <c r="C57" s="3" t="s">
        <v>95</v>
      </c>
      <c r="D57" s="7">
        <v>204293</v>
      </c>
      <c r="E57" s="6">
        <v>1.391</v>
      </c>
      <c r="F57" s="109">
        <v>1.607</v>
      </c>
      <c r="G57" s="110"/>
      <c r="H57" s="110"/>
    </row>
    <row r="58" spans="1:8" ht="15" customHeight="1">
      <c r="A58" s="67">
        <v>56</v>
      </c>
      <c r="B58" s="4" t="s">
        <v>96</v>
      </c>
      <c r="C58" s="3" t="s">
        <v>97</v>
      </c>
      <c r="D58" s="7">
        <v>1835725</v>
      </c>
      <c r="E58" s="6">
        <v>3.294</v>
      </c>
      <c r="F58" s="109">
        <v>6.3479999999999999</v>
      </c>
      <c r="G58" s="110"/>
      <c r="H58" s="110"/>
    </row>
    <row r="59" spans="1:8" ht="15" customHeight="1">
      <c r="A59" s="67">
        <v>57</v>
      </c>
      <c r="B59" s="4" t="s">
        <v>98</v>
      </c>
      <c r="C59" s="3" t="s">
        <v>99</v>
      </c>
      <c r="D59" s="7">
        <v>312616</v>
      </c>
      <c r="E59" s="6">
        <v>1.677</v>
      </c>
      <c r="F59" s="109">
        <v>2.2509999999999999</v>
      </c>
      <c r="G59" s="110"/>
      <c r="H59" s="110"/>
    </row>
    <row r="60" spans="1:8" ht="24" customHeight="1">
      <c r="A60" s="67">
        <v>57</v>
      </c>
      <c r="B60" s="4" t="s">
        <v>100</v>
      </c>
      <c r="C60" s="3" t="s">
        <v>99</v>
      </c>
      <c r="D60" s="7">
        <v>580713</v>
      </c>
      <c r="E60" s="6">
        <v>2.399</v>
      </c>
      <c r="F60" s="109">
        <v>3.363</v>
      </c>
      <c r="G60" s="110"/>
      <c r="H60" s="110"/>
    </row>
    <row r="61" spans="1:8" ht="17.100000000000001" customHeight="1">
      <c r="A61" s="67">
        <v>59</v>
      </c>
      <c r="B61" s="4" t="s">
        <v>101</v>
      </c>
      <c r="C61" s="3" t="s">
        <v>102</v>
      </c>
      <c r="D61" s="7">
        <v>258500</v>
      </c>
      <c r="E61" s="6">
        <v>1.593</v>
      </c>
      <c r="F61" s="109">
        <v>2.3940000000000001</v>
      </c>
      <c r="G61" s="110"/>
      <c r="H61" s="110"/>
    </row>
    <row r="62" spans="1:8" ht="17.100000000000001" customHeight="1">
      <c r="A62" s="67">
        <v>59</v>
      </c>
      <c r="B62" s="4" t="s">
        <v>103</v>
      </c>
      <c r="C62" s="3" t="s">
        <v>102</v>
      </c>
      <c r="D62" s="7">
        <v>300670</v>
      </c>
      <c r="E62" s="6">
        <v>1.4710000000000001</v>
      </c>
      <c r="F62" s="109">
        <v>2.839</v>
      </c>
      <c r="G62" s="110"/>
      <c r="H62" s="110"/>
    </row>
    <row r="63" spans="1:8" ht="17.100000000000001" customHeight="1">
      <c r="A63" s="67">
        <v>59</v>
      </c>
      <c r="B63" s="4" t="s">
        <v>104</v>
      </c>
      <c r="C63" s="3" t="s">
        <v>102</v>
      </c>
      <c r="D63" s="7">
        <v>206965</v>
      </c>
      <c r="E63" s="6">
        <v>1.2809999999999999</v>
      </c>
      <c r="F63" s="109">
        <v>1.7989999999999999</v>
      </c>
      <c r="G63" s="110"/>
      <c r="H63" s="110"/>
    </row>
    <row r="64" spans="1:8" ht="17.100000000000001" customHeight="1">
      <c r="A64" s="67">
        <v>62</v>
      </c>
      <c r="B64" s="4" t="s">
        <v>105</v>
      </c>
      <c r="C64" s="3" t="s">
        <v>106</v>
      </c>
      <c r="D64" s="7">
        <v>495968</v>
      </c>
      <c r="E64" s="6">
        <v>1.4610000000000001</v>
      </c>
      <c r="F64" s="109">
        <v>2.2639999999999998</v>
      </c>
      <c r="G64" s="110"/>
      <c r="H64" s="110"/>
    </row>
    <row r="65" spans="1:8" ht="24" customHeight="1">
      <c r="A65" s="67">
        <v>63</v>
      </c>
      <c r="B65" s="4" t="s">
        <v>107</v>
      </c>
      <c r="C65" s="3" t="s">
        <v>108</v>
      </c>
      <c r="D65" s="7">
        <v>378107</v>
      </c>
      <c r="E65" s="6">
        <v>1.623</v>
      </c>
      <c r="F65" s="109">
        <v>2.3639999999999999</v>
      </c>
      <c r="G65" s="110"/>
      <c r="H65" s="110"/>
    </row>
    <row r="66" spans="1:8" ht="17.100000000000001" customHeight="1">
      <c r="A66" s="67">
        <v>64</v>
      </c>
      <c r="B66" s="4" t="s">
        <v>109</v>
      </c>
      <c r="C66" s="3" t="s">
        <v>110</v>
      </c>
      <c r="D66" s="7">
        <v>2128820</v>
      </c>
      <c r="E66" s="6">
        <v>3.3839999999999999</v>
      </c>
      <c r="F66" s="109">
        <v>7.2519999999999998</v>
      </c>
      <c r="G66" s="110"/>
      <c r="H66" s="110"/>
    </row>
    <row r="67" spans="1:8" ht="17.100000000000001" customHeight="1">
      <c r="A67" s="67">
        <v>65</v>
      </c>
      <c r="B67" s="4" t="s">
        <v>111</v>
      </c>
      <c r="C67" s="3" t="s">
        <v>112</v>
      </c>
      <c r="D67" s="7">
        <v>449411</v>
      </c>
      <c r="E67" s="6">
        <v>2.161</v>
      </c>
      <c r="F67" s="109">
        <v>2.7029999999999998</v>
      </c>
      <c r="G67" s="110"/>
      <c r="H67" s="110"/>
    </row>
    <row r="68" spans="1:8" ht="15" customHeight="1">
      <c r="A68" s="67">
        <v>66</v>
      </c>
      <c r="B68" s="4" t="s">
        <v>113</v>
      </c>
      <c r="C68" s="3" t="s">
        <v>114</v>
      </c>
      <c r="D68" s="7">
        <v>220968</v>
      </c>
      <c r="E68" s="6">
        <v>1.137</v>
      </c>
      <c r="F68" s="109">
        <v>1.7889999999999999</v>
      </c>
      <c r="G68" s="110"/>
      <c r="H68" s="110"/>
    </row>
    <row r="69" spans="1:8" ht="15" customHeight="1">
      <c r="A69" s="67">
        <v>67</v>
      </c>
      <c r="B69" s="4" t="s">
        <v>115</v>
      </c>
      <c r="C69" s="3" t="s">
        <v>116</v>
      </c>
      <c r="D69" s="7">
        <v>42385</v>
      </c>
      <c r="E69" s="6">
        <v>0.46400000000000002</v>
      </c>
      <c r="F69" s="109">
        <v>0.54600000000000004</v>
      </c>
      <c r="G69" s="110"/>
      <c r="H69" s="110"/>
    </row>
    <row r="70" spans="1:8" ht="15" customHeight="1">
      <c r="A70" s="67">
        <v>68</v>
      </c>
      <c r="B70" s="4" t="s">
        <v>117</v>
      </c>
      <c r="C70" s="3" t="s">
        <v>118</v>
      </c>
      <c r="D70" s="7">
        <v>844929</v>
      </c>
      <c r="E70" s="6">
        <v>2.125</v>
      </c>
      <c r="F70" s="109">
        <v>2.9750000000000001</v>
      </c>
      <c r="G70" s="110"/>
      <c r="H70" s="110"/>
    </row>
    <row r="71" spans="1:8" ht="17.100000000000001" customHeight="1">
      <c r="A71" s="67">
        <v>69</v>
      </c>
      <c r="B71" s="4" t="s">
        <v>119</v>
      </c>
      <c r="C71" s="3" t="s">
        <v>120</v>
      </c>
      <c r="D71" s="7">
        <v>112146</v>
      </c>
      <c r="E71" s="6">
        <v>1.2609999999999999</v>
      </c>
      <c r="F71" s="109">
        <v>1.7450000000000001</v>
      </c>
      <c r="G71" s="110"/>
      <c r="H71" s="110"/>
    </row>
    <row r="72" spans="1:8" ht="15" customHeight="1">
      <c r="A72" s="67">
        <v>70</v>
      </c>
      <c r="B72" s="4" t="s">
        <v>121</v>
      </c>
      <c r="C72" s="3" t="s">
        <v>122</v>
      </c>
      <c r="D72" s="7">
        <v>637781</v>
      </c>
      <c r="E72" s="6">
        <v>2.012</v>
      </c>
      <c r="F72" s="109">
        <v>2.89</v>
      </c>
      <c r="G72" s="110"/>
      <c r="H72" s="110"/>
    </row>
    <row r="73" spans="1:8" ht="15" customHeight="1">
      <c r="A73" s="67">
        <v>71</v>
      </c>
      <c r="B73" s="4" t="s">
        <v>123</v>
      </c>
      <c r="C73" s="3" t="s">
        <v>124</v>
      </c>
      <c r="D73" s="7">
        <v>637596</v>
      </c>
      <c r="E73" s="6">
        <v>2.0230000000000001</v>
      </c>
      <c r="F73" s="109">
        <v>3.59</v>
      </c>
      <c r="G73" s="110"/>
      <c r="H73" s="110"/>
    </row>
    <row r="74" spans="1:8" ht="17.100000000000001" customHeight="1">
      <c r="A74" s="67">
        <v>71</v>
      </c>
      <c r="B74" s="4" t="s">
        <v>125</v>
      </c>
      <c r="C74" s="3" t="s">
        <v>124</v>
      </c>
      <c r="D74" s="7">
        <v>782327</v>
      </c>
      <c r="E74" s="6">
        <v>2.427</v>
      </c>
      <c r="F74" s="109">
        <v>3.657</v>
      </c>
      <c r="G74" s="110"/>
      <c r="H74" s="110"/>
    </row>
    <row r="75" spans="1:8" ht="15" customHeight="1">
      <c r="A75" s="67">
        <v>73</v>
      </c>
      <c r="B75" s="4" t="s">
        <v>126</v>
      </c>
      <c r="C75" s="3" t="s">
        <v>127</v>
      </c>
      <c r="D75" s="7">
        <v>144456</v>
      </c>
      <c r="E75" s="6">
        <v>1.5940000000000001</v>
      </c>
      <c r="F75" s="109">
        <v>2.11</v>
      </c>
      <c r="G75" s="110"/>
      <c r="H75" s="110"/>
    </row>
    <row r="76" spans="1:8" ht="15" customHeight="1">
      <c r="A76" s="67">
        <v>73</v>
      </c>
      <c r="B76" s="4" t="s">
        <v>128</v>
      </c>
      <c r="C76" s="3" t="s">
        <v>127</v>
      </c>
      <c r="D76" s="7">
        <v>608860</v>
      </c>
      <c r="E76" s="6">
        <v>2.823</v>
      </c>
      <c r="F76" s="109">
        <v>3.6709999999999998</v>
      </c>
      <c r="G76" s="110"/>
      <c r="H76" s="110"/>
    </row>
    <row r="77" spans="1:8" ht="15" customHeight="1">
      <c r="A77" s="67">
        <v>73</v>
      </c>
      <c r="B77" s="4" t="s">
        <v>129</v>
      </c>
      <c r="C77" s="3" t="s">
        <v>127</v>
      </c>
      <c r="D77" s="7">
        <v>518185</v>
      </c>
      <c r="E77" s="6">
        <v>2.754</v>
      </c>
      <c r="F77" s="109">
        <v>3.37</v>
      </c>
      <c r="G77" s="110"/>
      <c r="H77" s="110"/>
    </row>
    <row r="78" spans="1:8" ht="15" customHeight="1">
      <c r="A78" s="67">
        <v>76</v>
      </c>
      <c r="B78" s="4" t="s">
        <v>130</v>
      </c>
      <c r="C78" s="3" t="s">
        <v>131</v>
      </c>
      <c r="D78" s="7">
        <v>365475</v>
      </c>
      <c r="E78" s="6">
        <v>1.2749999999999999</v>
      </c>
      <c r="F78" s="109">
        <v>2.282</v>
      </c>
      <c r="G78" s="110"/>
      <c r="H78" s="110"/>
    </row>
    <row r="79" spans="1:8" ht="15" customHeight="1">
      <c r="A79" s="67">
        <v>76</v>
      </c>
      <c r="B79" s="4" t="s">
        <v>132</v>
      </c>
      <c r="C79" s="3" t="s">
        <v>131</v>
      </c>
      <c r="D79" s="7">
        <v>141783</v>
      </c>
      <c r="E79" s="6">
        <v>1.0920000000000001</v>
      </c>
      <c r="F79" s="109">
        <v>1.6180000000000001</v>
      </c>
      <c r="G79" s="110"/>
      <c r="H79" s="110"/>
    </row>
    <row r="80" spans="1:8" ht="17.100000000000001" customHeight="1">
      <c r="A80" s="67">
        <v>76</v>
      </c>
      <c r="B80" s="4" t="s">
        <v>133</v>
      </c>
      <c r="C80" s="3" t="s">
        <v>131</v>
      </c>
      <c r="D80" s="7">
        <v>380529</v>
      </c>
      <c r="E80" s="6">
        <v>1.766</v>
      </c>
      <c r="F80" s="109">
        <v>2.2400000000000002</v>
      </c>
      <c r="G80" s="110"/>
      <c r="H80" s="110"/>
    </row>
    <row r="81" spans="1:8" ht="17.100000000000001" customHeight="1">
      <c r="A81" s="67">
        <v>76</v>
      </c>
      <c r="B81" s="4" t="s">
        <v>134</v>
      </c>
      <c r="C81" s="3" t="s">
        <v>131</v>
      </c>
      <c r="D81" s="7">
        <v>389611</v>
      </c>
      <c r="E81" s="6">
        <v>1.7370000000000001</v>
      </c>
      <c r="F81" s="109">
        <v>2.762</v>
      </c>
      <c r="G81" s="110"/>
      <c r="H81" s="110"/>
    </row>
    <row r="82" spans="1:8" ht="15" customHeight="1">
      <c r="A82" s="67">
        <v>80</v>
      </c>
      <c r="B82" s="4" t="s">
        <v>135</v>
      </c>
      <c r="C82" s="3" t="s">
        <v>136</v>
      </c>
      <c r="D82" s="7">
        <v>512259</v>
      </c>
      <c r="E82" s="6">
        <v>2.59</v>
      </c>
      <c r="F82" s="109">
        <v>3.621</v>
      </c>
      <c r="G82" s="110"/>
      <c r="H82" s="110"/>
    </row>
    <row r="83" spans="1:8" ht="15" customHeight="1">
      <c r="A83" s="67">
        <v>81</v>
      </c>
      <c r="B83" s="4" t="s">
        <v>137</v>
      </c>
      <c r="C83" s="3" t="s">
        <v>138</v>
      </c>
      <c r="D83" s="7">
        <v>685973</v>
      </c>
      <c r="E83" s="6">
        <v>2.9369999999999998</v>
      </c>
      <c r="F83" s="109">
        <v>3.9860000000000002</v>
      </c>
      <c r="G83" s="110"/>
      <c r="H83" s="110"/>
    </row>
    <row r="84" spans="1:8" ht="15" customHeight="1">
      <c r="A84" s="67">
        <v>81</v>
      </c>
      <c r="B84" s="4" t="s">
        <v>139</v>
      </c>
      <c r="C84" s="3" t="s">
        <v>138</v>
      </c>
      <c r="D84" s="7">
        <v>884837</v>
      </c>
      <c r="E84" s="6">
        <v>1.8120000000000001</v>
      </c>
      <c r="F84" s="109">
        <v>3.7519999999999998</v>
      </c>
      <c r="G84" s="110"/>
      <c r="H84" s="110"/>
    </row>
    <row r="85" spans="1:8" ht="17.100000000000001" customHeight="1">
      <c r="A85" s="67">
        <v>81</v>
      </c>
      <c r="B85" s="4" t="s">
        <v>140</v>
      </c>
      <c r="C85" s="3" t="s">
        <v>138</v>
      </c>
      <c r="D85" s="7">
        <v>453353</v>
      </c>
      <c r="E85" s="6">
        <v>1.93</v>
      </c>
      <c r="F85" s="109">
        <v>2.8530000000000002</v>
      </c>
      <c r="G85" s="110"/>
      <c r="H85" s="110"/>
    </row>
    <row r="86" spans="1:8" ht="17.100000000000001" customHeight="1">
      <c r="A86" s="67">
        <v>84</v>
      </c>
      <c r="B86" s="4" t="s">
        <v>141</v>
      </c>
      <c r="C86" s="3" t="s">
        <v>142</v>
      </c>
      <c r="D86" s="7">
        <v>702188</v>
      </c>
      <c r="E86" s="6">
        <v>3.25</v>
      </c>
      <c r="F86" s="109">
        <v>5.1609999999999996</v>
      </c>
      <c r="G86" s="110"/>
      <c r="H86" s="110"/>
    </row>
    <row r="87" spans="1:8" ht="17.100000000000001" customHeight="1">
      <c r="A87" s="67">
        <v>85</v>
      </c>
      <c r="B87" s="4" t="s">
        <v>143</v>
      </c>
      <c r="C87" s="3" t="s">
        <v>144</v>
      </c>
      <c r="D87" s="7">
        <v>545764</v>
      </c>
      <c r="E87" s="6">
        <v>2.4729999999999999</v>
      </c>
      <c r="F87" s="109">
        <v>3.673</v>
      </c>
      <c r="G87" s="110"/>
      <c r="H87" s="110"/>
    </row>
    <row r="88" spans="1:8" ht="17.100000000000001" customHeight="1">
      <c r="A88" s="67">
        <v>85</v>
      </c>
      <c r="B88" s="4" t="s">
        <v>145</v>
      </c>
      <c r="C88" s="3" t="s">
        <v>144</v>
      </c>
      <c r="D88" s="7">
        <v>256235</v>
      </c>
      <c r="E88" s="6">
        <v>1.9570000000000001</v>
      </c>
      <c r="F88" s="109">
        <v>2.3679999999999999</v>
      </c>
      <c r="G88" s="110"/>
      <c r="H88" s="110"/>
    </row>
    <row r="89" spans="1:8" ht="17.100000000000001" customHeight="1">
      <c r="A89" s="67">
        <v>85</v>
      </c>
      <c r="B89" s="4" t="s">
        <v>146</v>
      </c>
      <c r="C89" s="3" t="s">
        <v>144</v>
      </c>
      <c r="D89" s="7">
        <v>174424</v>
      </c>
      <c r="E89" s="6">
        <v>1.58</v>
      </c>
      <c r="F89" s="109">
        <v>2.548</v>
      </c>
      <c r="G89" s="110"/>
      <c r="H89" s="110"/>
    </row>
    <row r="90" spans="1:8" ht="15" customHeight="1">
      <c r="A90" s="67">
        <v>88</v>
      </c>
      <c r="B90" s="4" t="s">
        <v>147</v>
      </c>
      <c r="C90" s="3" t="s">
        <v>148</v>
      </c>
      <c r="D90" s="7">
        <v>1048738</v>
      </c>
      <c r="E90" s="6">
        <v>2.198</v>
      </c>
      <c r="F90" s="109">
        <v>4.07</v>
      </c>
      <c r="G90" s="110"/>
      <c r="H90" s="110"/>
    </row>
    <row r="91" spans="1:8" ht="17.100000000000001" customHeight="1">
      <c r="A91" s="67">
        <v>89</v>
      </c>
      <c r="B91" s="4" t="s">
        <v>149</v>
      </c>
      <c r="C91" s="3" t="s">
        <v>150</v>
      </c>
      <c r="D91" s="7">
        <v>702581</v>
      </c>
      <c r="E91" s="6">
        <v>2.2370000000000001</v>
      </c>
      <c r="F91" s="109">
        <v>3.0019999999999998</v>
      </c>
      <c r="G91" s="110"/>
      <c r="H91" s="110"/>
    </row>
    <row r="92" spans="1:8" ht="17.100000000000001" customHeight="1">
      <c r="A92" s="67">
        <v>89</v>
      </c>
      <c r="B92" s="4" t="s">
        <v>151</v>
      </c>
      <c r="C92" s="3" t="s">
        <v>150</v>
      </c>
      <c r="D92" s="7">
        <v>1043385</v>
      </c>
      <c r="E92" s="6">
        <v>1.8069999999999999</v>
      </c>
      <c r="F92" s="109">
        <v>3.2639999999999998</v>
      </c>
      <c r="G92" s="110"/>
      <c r="H92" s="110"/>
    </row>
    <row r="93" spans="1:8" ht="15" customHeight="1">
      <c r="A93" s="67">
        <v>89</v>
      </c>
      <c r="B93" s="4" t="s">
        <v>152</v>
      </c>
      <c r="C93" s="3" t="s">
        <v>150</v>
      </c>
      <c r="D93" s="7">
        <v>481530</v>
      </c>
      <c r="E93" s="6">
        <v>1.9790000000000001</v>
      </c>
      <c r="F93" s="109">
        <v>2.8980000000000001</v>
      </c>
      <c r="G93" s="110"/>
      <c r="H93" s="110"/>
    </row>
    <row r="94" spans="1:8" ht="15" customHeight="1">
      <c r="A94" s="67">
        <v>89</v>
      </c>
      <c r="B94" s="4" t="s">
        <v>153</v>
      </c>
      <c r="C94" s="3" t="s">
        <v>150</v>
      </c>
      <c r="D94" s="7">
        <v>464941</v>
      </c>
      <c r="E94" s="6">
        <v>2.0840000000000001</v>
      </c>
      <c r="F94" s="109">
        <v>3.2850000000000001</v>
      </c>
      <c r="G94" s="110"/>
      <c r="H94" s="110"/>
    </row>
    <row r="95" spans="1:8" ht="15" customHeight="1">
      <c r="A95" s="67">
        <v>93</v>
      </c>
      <c r="B95" s="4" t="s">
        <v>154</v>
      </c>
      <c r="C95" s="3" t="s">
        <v>155</v>
      </c>
      <c r="D95" s="7">
        <v>213355</v>
      </c>
      <c r="E95" s="6">
        <v>1.893</v>
      </c>
      <c r="F95" s="109">
        <v>2.9159999999999999</v>
      </c>
      <c r="G95" s="110"/>
      <c r="H95" s="110"/>
    </row>
    <row r="96" spans="1:8" ht="15" customHeight="1">
      <c r="A96" s="67">
        <v>93</v>
      </c>
      <c r="B96" s="4" t="s">
        <v>156</v>
      </c>
      <c r="C96" s="3" t="s">
        <v>155</v>
      </c>
      <c r="D96" s="7">
        <v>305227</v>
      </c>
      <c r="E96" s="6">
        <v>2.1269999999999998</v>
      </c>
      <c r="F96" s="109">
        <v>2.722</v>
      </c>
      <c r="G96" s="110"/>
      <c r="H96" s="110"/>
    </row>
    <row r="97" spans="1:8" ht="17.100000000000001" customHeight="1">
      <c r="A97" s="67">
        <v>95</v>
      </c>
      <c r="B97" s="4" t="s">
        <v>157</v>
      </c>
      <c r="C97" s="3" t="s">
        <v>158</v>
      </c>
      <c r="D97" s="7">
        <v>437369</v>
      </c>
      <c r="E97" s="6">
        <v>1.8049999999999999</v>
      </c>
      <c r="F97" s="109">
        <v>3.1760000000000002</v>
      </c>
      <c r="G97" s="110"/>
      <c r="H97" s="110"/>
    </row>
    <row r="98" spans="1:8" ht="17.100000000000001" customHeight="1">
      <c r="A98" s="67">
        <v>96</v>
      </c>
      <c r="B98" s="4" t="s">
        <v>159</v>
      </c>
      <c r="C98" s="3" t="s">
        <v>160</v>
      </c>
      <c r="D98" s="7">
        <v>458703</v>
      </c>
      <c r="E98" s="6">
        <v>2.097</v>
      </c>
      <c r="F98" s="109">
        <v>2.6440000000000001</v>
      </c>
      <c r="G98" s="110"/>
      <c r="H98" s="110"/>
    </row>
    <row r="99" spans="1:8" ht="15" customHeight="1">
      <c r="A99" s="67">
        <v>96</v>
      </c>
      <c r="B99" s="4" t="s">
        <v>161</v>
      </c>
      <c r="C99" s="3" t="s">
        <v>160</v>
      </c>
      <c r="D99" s="7">
        <v>525812</v>
      </c>
      <c r="E99" s="6">
        <v>1.911</v>
      </c>
      <c r="F99" s="109">
        <v>2.4849999999999999</v>
      </c>
      <c r="G99" s="110"/>
      <c r="H99" s="110"/>
    </row>
    <row r="100" spans="1:8" ht="15" customHeight="1">
      <c r="A100" s="67">
        <v>98</v>
      </c>
      <c r="B100" s="4" t="s">
        <v>162</v>
      </c>
      <c r="C100" s="3" t="s">
        <v>163</v>
      </c>
      <c r="D100" s="7">
        <v>608716</v>
      </c>
      <c r="E100" s="6">
        <v>2.456</v>
      </c>
      <c r="F100" s="109">
        <v>3.137</v>
      </c>
      <c r="G100" s="110"/>
      <c r="H100" s="110"/>
    </row>
    <row r="101" spans="1:8" ht="24" customHeight="1">
      <c r="A101" s="67">
        <v>99</v>
      </c>
      <c r="B101" s="4" t="s">
        <v>164</v>
      </c>
      <c r="C101" s="3" t="s">
        <v>165</v>
      </c>
      <c r="D101" s="7">
        <v>640970</v>
      </c>
      <c r="E101" s="6">
        <v>1.389</v>
      </c>
      <c r="F101" s="109">
        <v>3.0880000000000001</v>
      </c>
      <c r="G101" s="110"/>
      <c r="H101" s="110"/>
    </row>
    <row r="102" spans="1:8" ht="15" customHeight="1">
      <c r="A102" s="67">
        <v>100</v>
      </c>
      <c r="B102" s="4" t="s">
        <v>166</v>
      </c>
      <c r="C102" s="3" t="s">
        <v>167</v>
      </c>
      <c r="D102" s="7">
        <v>337291</v>
      </c>
      <c r="E102" s="6">
        <v>2.085</v>
      </c>
      <c r="F102" s="109">
        <v>2.5569999999999999</v>
      </c>
      <c r="G102" s="110"/>
      <c r="H102" s="110"/>
    </row>
    <row r="103" spans="1:8" ht="15" customHeight="1">
      <c r="A103" s="67">
        <v>100</v>
      </c>
      <c r="B103" s="4" t="s">
        <v>168</v>
      </c>
      <c r="C103" s="3" t="s">
        <v>167</v>
      </c>
      <c r="D103" s="7">
        <v>495275</v>
      </c>
      <c r="E103" s="6">
        <v>2.1720000000000002</v>
      </c>
      <c r="F103" s="109">
        <v>2.8250000000000002</v>
      </c>
      <c r="G103" s="110"/>
      <c r="H103" s="110"/>
    </row>
    <row r="104" spans="1:8" ht="15" customHeight="1">
      <c r="A104" s="67">
        <v>102</v>
      </c>
      <c r="B104" s="4" t="s">
        <v>169</v>
      </c>
      <c r="C104" s="3" t="s">
        <v>170</v>
      </c>
      <c r="D104" s="7">
        <v>47049</v>
      </c>
      <c r="E104" s="6">
        <v>0.77600000000000002</v>
      </c>
      <c r="F104" s="109">
        <v>0.87</v>
      </c>
      <c r="G104" s="110"/>
      <c r="H104" s="110"/>
    </row>
    <row r="105" spans="1:8" ht="17.100000000000001" customHeight="1">
      <c r="A105" s="67">
        <v>102</v>
      </c>
      <c r="B105" s="4" t="s">
        <v>171</v>
      </c>
      <c r="C105" s="3" t="s">
        <v>170</v>
      </c>
      <c r="D105" s="7">
        <v>896736</v>
      </c>
      <c r="E105" s="6">
        <v>2.6240000000000001</v>
      </c>
      <c r="F105" s="109">
        <v>3.6659999999999999</v>
      </c>
      <c r="G105" s="110"/>
      <c r="H105" s="110"/>
    </row>
    <row r="106" spans="1:8" ht="17.100000000000001" customHeight="1">
      <c r="A106" s="67">
        <v>102</v>
      </c>
      <c r="B106" s="4" t="s">
        <v>172</v>
      </c>
      <c r="C106" s="3" t="s">
        <v>170</v>
      </c>
      <c r="D106" s="7">
        <v>337476</v>
      </c>
      <c r="E106" s="6">
        <v>1.8280000000000001</v>
      </c>
      <c r="F106" s="109">
        <v>2.63</v>
      </c>
      <c r="G106" s="110"/>
      <c r="H106" s="110"/>
    </row>
    <row r="107" spans="1:8" ht="15" customHeight="1">
      <c r="A107" s="67">
        <v>105</v>
      </c>
      <c r="B107" s="4" t="s">
        <v>173</v>
      </c>
      <c r="C107" s="3" t="s">
        <v>174</v>
      </c>
      <c r="D107" s="7">
        <v>640997</v>
      </c>
      <c r="E107" s="6">
        <v>2.8260000000000001</v>
      </c>
      <c r="F107" s="109">
        <v>4.5629999999999997</v>
      </c>
      <c r="G107" s="110"/>
      <c r="H107" s="110"/>
    </row>
    <row r="108" spans="1:8" ht="15" customHeight="1">
      <c r="A108" s="67">
        <v>106</v>
      </c>
      <c r="B108" s="4" t="s">
        <v>175</v>
      </c>
      <c r="C108" s="3" t="s">
        <v>176</v>
      </c>
      <c r="D108" s="7">
        <v>682521</v>
      </c>
      <c r="E108" s="6">
        <v>2.504</v>
      </c>
      <c r="F108" s="109">
        <v>3.6640000000000001</v>
      </c>
      <c r="G108" s="110"/>
      <c r="H108" s="110"/>
    </row>
    <row r="109" spans="1:8" ht="15" customHeight="1">
      <c r="A109" s="67">
        <v>106</v>
      </c>
      <c r="B109" s="4" t="s">
        <v>177</v>
      </c>
      <c r="C109" s="3" t="s">
        <v>176</v>
      </c>
      <c r="D109" s="7">
        <v>748391</v>
      </c>
      <c r="E109" s="6">
        <v>1.659</v>
      </c>
      <c r="F109" s="109">
        <v>4.2039999999999997</v>
      </c>
      <c r="G109" s="110"/>
      <c r="H109" s="110"/>
    </row>
    <row r="110" spans="1:8" ht="17.100000000000001" customHeight="1">
      <c r="A110" s="67">
        <v>106</v>
      </c>
      <c r="B110" s="4" t="s">
        <v>178</v>
      </c>
      <c r="C110" s="3" t="s">
        <v>176</v>
      </c>
      <c r="D110" s="7">
        <v>3816232</v>
      </c>
      <c r="E110" s="6">
        <v>1.8660000000000001</v>
      </c>
      <c r="F110" s="109">
        <v>5.327</v>
      </c>
      <c r="G110" s="110"/>
      <c r="H110" s="110"/>
    </row>
    <row r="111" spans="1:8" ht="15" customHeight="1">
      <c r="A111" s="67">
        <v>106</v>
      </c>
      <c r="B111" s="4" t="s">
        <v>179</v>
      </c>
      <c r="C111" s="3" t="s">
        <v>176</v>
      </c>
      <c r="D111" s="7">
        <v>126794</v>
      </c>
      <c r="E111" s="6">
        <v>1.3220000000000001</v>
      </c>
      <c r="F111" s="109">
        <v>1.627</v>
      </c>
      <c r="G111" s="110"/>
      <c r="H111" s="110"/>
    </row>
    <row r="112" spans="1:8" ht="17.100000000000001" customHeight="1">
      <c r="A112" s="67">
        <v>110</v>
      </c>
      <c r="B112" s="4" t="s">
        <v>180</v>
      </c>
      <c r="C112" s="3" t="s">
        <v>181</v>
      </c>
      <c r="D112" s="7">
        <v>87710</v>
      </c>
      <c r="E112" s="6">
        <v>1.323</v>
      </c>
      <c r="F112" s="109">
        <v>1.748</v>
      </c>
      <c r="G112" s="110"/>
      <c r="H112" s="110"/>
    </row>
    <row r="113" spans="1:8" ht="17.100000000000001" customHeight="1">
      <c r="A113" s="67">
        <v>110</v>
      </c>
      <c r="B113" s="4" t="s">
        <v>182</v>
      </c>
      <c r="C113" s="3" t="s">
        <v>181</v>
      </c>
      <c r="D113" s="7">
        <v>1784426</v>
      </c>
      <c r="E113" s="6">
        <v>2.3610000000000002</v>
      </c>
      <c r="F113" s="109">
        <v>5.7220000000000004</v>
      </c>
      <c r="G113" s="110"/>
      <c r="H113" s="110"/>
    </row>
    <row r="114" spans="1:8" ht="17.100000000000001" customHeight="1">
      <c r="A114" s="67">
        <v>112</v>
      </c>
      <c r="B114" s="4" t="s">
        <v>183</v>
      </c>
      <c r="C114" s="3" t="s">
        <v>184</v>
      </c>
      <c r="D114" s="7">
        <v>1204415</v>
      </c>
      <c r="E114" s="6">
        <v>2.2450000000000001</v>
      </c>
      <c r="F114" s="109">
        <v>4.6269999999999998</v>
      </c>
      <c r="G114" s="110"/>
      <c r="H114" s="110"/>
    </row>
    <row r="115" spans="1:8" ht="15" customHeight="1">
      <c r="A115" s="67">
        <v>112</v>
      </c>
      <c r="B115" s="4" t="s">
        <v>185</v>
      </c>
      <c r="C115" s="3" t="s">
        <v>184</v>
      </c>
      <c r="D115" s="7">
        <v>282798</v>
      </c>
      <c r="E115" s="6">
        <v>2.1179999999999999</v>
      </c>
      <c r="F115" s="109">
        <v>2.9180000000000001</v>
      </c>
      <c r="G115" s="110"/>
      <c r="H115" s="110"/>
    </row>
    <row r="116" spans="1:8" ht="15" customHeight="1">
      <c r="A116" s="67">
        <v>112</v>
      </c>
      <c r="B116" s="4" t="s">
        <v>186</v>
      </c>
      <c r="C116" s="3" t="s">
        <v>184</v>
      </c>
      <c r="D116" s="7">
        <v>200788</v>
      </c>
      <c r="E116" s="6">
        <v>1.585</v>
      </c>
      <c r="F116" s="109">
        <v>2.133</v>
      </c>
      <c r="G116" s="110"/>
      <c r="H116" s="110"/>
    </row>
    <row r="117" spans="1:8" ht="15" customHeight="1">
      <c r="A117" s="67">
        <v>112</v>
      </c>
      <c r="B117" s="4" t="s">
        <v>179</v>
      </c>
      <c r="C117" s="3" t="s">
        <v>184</v>
      </c>
      <c r="D117" s="7">
        <v>202507</v>
      </c>
      <c r="E117" s="6">
        <v>1.6919999999999999</v>
      </c>
      <c r="F117" s="109">
        <v>2.0640000000000001</v>
      </c>
      <c r="G117" s="110"/>
      <c r="H117" s="110"/>
    </row>
    <row r="118" spans="1:8" ht="15" customHeight="1">
      <c r="A118" s="67">
        <v>116</v>
      </c>
      <c r="B118" s="4" t="s">
        <v>187</v>
      </c>
      <c r="C118" s="3" t="s">
        <v>188</v>
      </c>
      <c r="D118" s="7">
        <v>350824</v>
      </c>
      <c r="E118" s="6">
        <v>1.9079999999999999</v>
      </c>
      <c r="F118" s="109">
        <v>2.3250000000000002</v>
      </c>
      <c r="G118" s="110"/>
      <c r="H118" s="110"/>
    </row>
    <row r="119" spans="1:8" ht="17.100000000000001" customHeight="1">
      <c r="A119" s="67">
        <v>117</v>
      </c>
      <c r="B119" s="4" t="s">
        <v>189</v>
      </c>
      <c r="C119" s="3" t="s">
        <v>190</v>
      </c>
      <c r="D119" s="7">
        <v>639218</v>
      </c>
      <c r="E119" s="6">
        <v>2.6720000000000002</v>
      </c>
      <c r="F119" s="109">
        <v>4.2329999999999997</v>
      </c>
      <c r="G119" s="110"/>
      <c r="H119" s="110"/>
    </row>
    <row r="120" spans="1:8" ht="17.100000000000001" customHeight="1">
      <c r="A120" s="67">
        <v>118</v>
      </c>
      <c r="B120" s="4" t="s">
        <v>191</v>
      </c>
      <c r="C120" s="3" t="s">
        <v>192</v>
      </c>
      <c r="D120" s="7">
        <v>587346</v>
      </c>
      <c r="E120" s="6">
        <v>1.798</v>
      </c>
      <c r="F120" s="109">
        <v>3.3130000000000002</v>
      </c>
      <c r="G120" s="110"/>
      <c r="H120" s="110"/>
    </row>
    <row r="121" spans="1:8" ht="15" customHeight="1">
      <c r="A121" s="67">
        <v>118</v>
      </c>
      <c r="B121" s="4" t="s">
        <v>193</v>
      </c>
      <c r="C121" s="3" t="s">
        <v>192</v>
      </c>
      <c r="D121" s="7">
        <v>326282</v>
      </c>
      <c r="E121" s="6">
        <v>1.881</v>
      </c>
      <c r="F121" s="109">
        <v>2.3290000000000002</v>
      </c>
      <c r="G121" s="110"/>
      <c r="H121" s="110"/>
    </row>
    <row r="122" spans="1:8" ht="15" customHeight="1">
      <c r="A122" s="67">
        <v>118</v>
      </c>
      <c r="B122" s="4" t="s">
        <v>194</v>
      </c>
      <c r="C122" s="3" t="s">
        <v>192</v>
      </c>
      <c r="D122" s="7">
        <v>484446</v>
      </c>
      <c r="E122" s="6">
        <v>2.6989999999999998</v>
      </c>
      <c r="F122" s="109">
        <v>4.0890000000000004</v>
      </c>
      <c r="G122" s="110"/>
      <c r="H122" s="110"/>
    </row>
    <row r="123" spans="1:8" ht="17.100000000000001" customHeight="1">
      <c r="A123" s="67">
        <v>121</v>
      </c>
      <c r="B123" s="4" t="s">
        <v>195</v>
      </c>
      <c r="C123" s="3" t="s">
        <v>196</v>
      </c>
      <c r="D123" s="7">
        <v>244715</v>
      </c>
      <c r="E123" s="6">
        <v>1.333</v>
      </c>
      <c r="F123" s="109">
        <v>1.8129999999999999</v>
      </c>
      <c r="G123" s="110"/>
      <c r="H123" s="110"/>
    </row>
    <row r="124" spans="1:8" ht="17.100000000000001" customHeight="1">
      <c r="A124" s="67">
        <v>121</v>
      </c>
      <c r="B124" s="4" t="s">
        <v>197</v>
      </c>
      <c r="C124" s="3" t="s">
        <v>196</v>
      </c>
      <c r="D124" s="7">
        <v>455608</v>
      </c>
      <c r="E124" s="6">
        <v>2.633</v>
      </c>
      <c r="F124" s="109">
        <v>4.0309999999999997</v>
      </c>
      <c r="G124" s="110"/>
      <c r="H124" s="110"/>
    </row>
    <row r="125" spans="1:8" ht="17.100000000000001" customHeight="1">
      <c r="A125" s="67">
        <v>121</v>
      </c>
      <c r="B125" s="4" t="s">
        <v>198</v>
      </c>
      <c r="C125" s="3" t="s">
        <v>196</v>
      </c>
      <c r="D125" s="7">
        <v>373119</v>
      </c>
      <c r="E125" s="6">
        <v>1.853</v>
      </c>
      <c r="F125" s="109">
        <v>3.4359999999999999</v>
      </c>
      <c r="G125" s="110"/>
      <c r="H125" s="110"/>
    </row>
    <row r="126" spans="1:8" ht="17.100000000000001" customHeight="1">
      <c r="A126" s="67">
        <v>121</v>
      </c>
      <c r="B126" s="4" t="s">
        <v>199</v>
      </c>
      <c r="C126" s="3" t="s">
        <v>196</v>
      </c>
      <c r="D126" s="7">
        <v>42085</v>
      </c>
      <c r="E126" s="6">
        <v>0.67700000000000005</v>
      </c>
      <c r="F126" s="109">
        <v>1.1020000000000001</v>
      </c>
      <c r="G126" s="110"/>
      <c r="H126" s="110"/>
    </row>
    <row r="127" spans="1:8" ht="15" customHeight="1">
      <c r="A127" s="67">
        <v>125</v>
      </c>
      <c r="B127" s="4" t="s">
        <v>200</v>
      </c>
      <c r="C127" s="3" t="s">
        <v>201</v>
      </c>
      <c r="D127" s="7">
        <v>571187</v>
      </c>
      <c r="E127" s="6">
        <v>2.7330000000000001</v>
      </c>
      <c r="F127" s="109">
        <v>3.22</v>
      </c>
      <c r="G127" s="110"/>
      <c r="H127" s="110"/>
    </row>
    <row r="128" spans="1:8" ht="15" customHeight="1">
      <c r="A128" s="67">
        <v>125</v>
      </c>
      <c r="B128" s="4" t="s">
        <v>202</v>
      </c>
      <c r="C128" s="3" t="s">
        <v>201</v>
      </c>
      <c r="D128" s="7">
        <v>565843</v>
      </c>
      <c r="E128" s="6">
        <v>1.9470000000000001</v>
      </c>
      <c r="F128" s="109">
        <v>3.8610000000000002</v>
      </c>
      <c r="G128" s="110"/>
      <c r="H128" s="110"/>
    </row>
    <row r="129" spans="1:8" ht="15" customHeight="1">
      <c r="A129" s="67">
        <v>127</v>
      </c>
      <c r="B129" s="4" t="s">
        <v>203</v>
      </c>
      <c r="C129" s="3" t="s">
        <v>204</v>
      </c>
      <c r="D129" s="7">
        <v>360764</v>
      </c>
      <c r="E129" s="6">
        <v>1.9770000000000001</v>
      </c>
      <c r="F129" s="109">
        <v>2.5019999999999998</v>
      </c>
      <c r="G129" s="110"/>
      <c r="H129" s="110"/>
    </row>
    <row r="130" spans="1:8" ht="17.100000000000001" customHeight="1">
      <c r="A130" s="67">
        <v>127</v>
      </c>
      <c r="B130" s="4" t="s">
        <v>205</v>
      </c>
      <c r="C130" s="3" t="s">
        <v>204</v>
      </c>
      <c r="D130" s="7">
        <v>163884</v>
      </c>
      <c r="E130" s="6">
        <v>1.675</v>
      </c>
      <c r="F130" s="109">
        <v>2.1829999999999998</v>
      </c>
      <c r="G130" s="110"/>
      <c r="H130" s="110"/>
    </row>
    <row r="131" spans="1:8" ht="24" customHeight="1">
      <c r="A131" s="67">
        <v>129</v>
      </c>
      <c r="B131" s="4" t="s">
        <v>206</v>
      </c>
      <c r="C131" s="3" t="s">
        <v>207</v>
      </c>
      <c r="D131" s="7">
        <v>398437</v>
      </c>
      <c r="E131" s="6">
        <v>1.8080000000000001</v>
      </c>
      <c r="F131" s="109">
        <v>2.95</v>
      </c>
      <c r="G131" s="110"/>
      <c r="H131" s="110"/>
    </row>
    <row r="132" spans="1:8" ht="17.100000000000001" customHeight="1">
      <c r="A132" s="67">
        <v>130</v>
      </c>
      <c r="B132" s="4" t="s">
        <v>208</v>
      </c>
      <c r="C132" s="3" t="s">
        <v>209</v>
      </c>
      <c r="D132" s="7">
        <v>257789</v>
      </c>
      <c r="E132" s="6">
        <v>1.002</v>
      </c>
      <c r="F132" s="109">
        <v>2.1840000000000002</v>
      </c>
      <c r="G132" s="110"/>
      <c r="H132" s="110"/>
    </row>
    <row r="133" spans="1:8" ht="17.100000000000001" customHeight="1">
      <c r="A133" s="67">
        <v>130</v>
      </c>
      <c r="B133" s="4" t="s">
        <v>210</v>
      </c>
      <c r="C133" s="3" t="s">
        <v>209</v>
      </c>
      <c r="D133" s="7">
        <v>243239</v>
      </c>
      <c r="E133" s="6">
        <v>1.7869999999999999</v>
      </c>
      <c r="F133" s="109">
        <v>3.2010000000000001</v>
      </c>
      <c r="G133" s="110"/>
      <c r="H133" s="110"/>
    </row>
    <row r="134" spans="1:8" ht="15" customHeight="1">
      <c r="A134" s="67">
        <v>132</v>
      </c>
      <c r="B134" s="4" t="s">
        <v>211</v>
      </c>
      <c r="C134" s="3" t="s">
        <v>212</v>
      </c>
      <c r="D134" s="7">
        <v>804575</v>
      </c>
      <c r="E134" s="6">
        <v>2.1709999999999998</v>
      </c>
      <c r="F134" s="109">
        <v>3.4540000000000002</v>
      </c>
      <c r="G134" s="110"/>
      <c r="H134" s="110"/>
    </row>
    <row r="135" spans="1:8" ht="17.100000000000001" customHeight="1">
      <c r="A135" s="67">
        <v>133</v>
      </c>
      <c r="B135" s="4" t="s">
        <v>213</v>
      </c>
      <c r="C135" s="3" t="s">
        <v>214</v>
      </c>
      <c r="D135" s="7">
        <v>155561</v>
      </c>
      <c r="E135" s="6">
        <v>2.194</v>
      </c>
      <c r="F135" s="109">
        <v>3.371</v>
      </c>
      <c r="G135" s="110"/>
      <c r="H135" s="110"/>
    </row>
    <row r="136" spans="1:8" ht="15" customHeight="1">
      <c r="A136" s="67">
        <v>134</v>
      </c>
      <c r="B136" s="4" t="s">
        <v>215</v>
      </c>
      <c r="C136" s="3" t="s">
        <v>216</v>
      </c>
      <c r="D136" s="7">
        <v>80862</v>
      </c>
      <c r="E136" s="6">
        <v>1.139</v>
      </c>
      <c r="F136" s="109">
        <v>1.9419999999999999</v>
      </c>
      <c r="G136" s="110"/>
      <c r="H136" s="110"/>
    </row>
    <row r="137" spans="1:8" ht="15" customHeight="1">
      <c r="A137" s="67">
        <v>134</v>
      </c>
      <c r="B137" s="4" t="s">
        <v>217</v>
      </c>
      <c r="C137" s="3" t="s">
        <v>216</v>
      </c>
      <c r="D137" s="7">
        <v>113910</v>
      </c>
      <c r="E137" s="6">
        <v>1.5</v>
      </c>
      <c r="F137" s="109">
        <v>1.831</v>
      </c>
      <c r="G137" s="110"/>
      <c r="H137" s="110"/>
    </row>
    <row r="138" spans="1:8" ht="15" customHeight="1">
      <c r="A138" s="67">
        <v>134</v>
      </c>
      <c r="B138" s="4" t="s">
        <v>218</v>
      </c>
      <c r="C138" s="3" t="s">
        <v>216</v>
      </c>
      <c r="D138" s="7">
        <v>370027</v>
      </c>
      <c r="E138" s="6">
        <v>1.292</v>
      </c>
      <c r="F138" s="109">
        <v>2.0049999999999999</v>
      </c>
      <c r="G138" s="110"/>
      <c r="H138" s="110"/>
    </row>
    <row r="139" spans="1:8" ht="15" customHeight="1">
      <c r="A139" s="67">
        <v>137</v>
      </c>
      <c r="B139" s="4" t="s">
        <v>219</v>
      </c>
      <c r="C139" s="3" t="s">
        <v>220</v>
      </c>
      <c r="D139" s="7">
        <v>388189</v>
      </c>
      <c r="E139" s="6">
        <v>2.2610000000000001</v>
      </c>
      <c r="F139" s="109">
        <v>3.0510000000000002</v>
      </c>
      <c r="G139" s="110"/>
      <c r="H139" s="110"/>
    </row>
    <row r="140" spans="1:8" ht="24" customHeight="1">
      <c r="A140" s="67">
        <v>137</v>
      </c>
      <c r="B140" s="4" t="s">
        <v>221</v>
      </c>
      <c r="C140" s="3" t="s">
        <v>220</v>
      </c>
      <c r="D140" s="7">
        <v>182820</v>
      </c>
      <c r="E140" s="6">
        <v>2.1680000000000001</v>
      </c>
      <c r="F140" s="109">
        <v>3.0920000000000001</v>
      </c>
      <c r="G140" s="110"/>
      <c r="H140" s="110"/>
    </row>
    <row r="141" spans="1:8" ht="17.100000000000001" customHeight="1">
      <c r="A141" s="67">
        <v>137</v>
      </c>
      <c r="B141" s="4" t="s">
        <v>222</v>
      </c>
      <c r="C141" s="3" t="s">
        <v>220</v>
      </c>
      <c r="D141" s="7">
        <v>1022378</v>
      </c>
      <c r="E141" s="6">
        <v>2.7709999999999999</v>
      </c>
      <c r="F141" s="109">
        <v>6.66</v>
      </c>
      <c r="G141" s="110"/>
      <c r="H141" s="110"/>
    </row>
    <row r="142" spans="1:8" ht="15" customHeight="1">
      <c r="A142" s="67">
        <v>137</v>
      </c>
      <c r="B142" s="4" t="s">
        <v>223</v>
      </c>
      <c r="C142" s="3" t="s">
        <v>220</v>
      </c>
      <c r="D142" s="7">
        <v>210128</v>
      </c>
      <c r="E142" s="6">
        <v>1.4510000000000001</v>
      </c>
      <c r="F142" s="109">
        <v>1.9350000000000001</v>
      </c>
      <c r="G142" s="110"/>
      <c r="H142" s="110"/>
    </row>
    <row r="143" spans="1:8" ht="15" customHeight="1">
      <c r="A143" s="67">
        <v>141</v>
      </c>
      <c r="B143" s="4" t="s">
        <v>224</v>
      </c>
      <c r="C143" s="3" t="s">
        <v>225</v>
      </c>
      <c r="D143" s="7">
        <v>486103</v>
      </c>
      <c r="E143" s="6">
        <v>2.6030000000000002</v>
      </c>
      <c r="F143" s="109">
        <v>3.9929999999999999</v>
      </c>
      <c r="G143" s="110"/>
      <c r="H143" s="110"/>
    </row>
    <row r="144" spans="1:8" ht="17.100000000000001" customHeight="1">
      <c r="A144" s="67">
        <v>141</v>
      </c>
      <c r="B144" s="4" t="s">
        <v>226</v>
      </c>
      <c r="C144" s="3" t="s">
        <v>225</v>
      </c>
      <c r="D144" s="7">
        <v>273689</v>
      </c>
      <c r="E144" s="6">
        <v>2.7909999999999999</v>
      </c>
      <c r="F144" s="109">
        <v>3.4590000000000001</v>
      </c>
      <c r="G144" s="110"/>
      <c r="H144" s="110"/>
    </row>
    <row r="145" spans="1:8" ht="17.100000000000001" customHeight="1">
      <c r="A145" s="67">
        <v>141</v>
      </c>
      <c r="B145" s="4" t="s">
        <v>227</v>
      </c>
      <c r="C145" s="3" t="s">
        <v>225</v>
      </c>
      <c r="D145" s="7">
        <v>190770</v>
      </c>
      <c r="E145" s="6">
        <v>1.375</v>
      </c>
      <c r="F145" s="109">
        <v>1.8160000000000001</v>
      </c>
      <c r="G145" s="110"/>
      <c r="H145" s="110"/>
    </row>
    <row r="146" spans="1:8" ht="17.100000000000001" customHeight="1">
      <c r="A146" s="67">
        <v>144</v>
      </c>
      <c r="B146" s="4" t="s">
        <v>228</v>
      </c>
      <c r="C146" s="3" t="s">
        <v>229</v>
      </c>
      <c r="D146" s="7">
        <v>278565</v>
      </c>
      <c r="E146" s="6">
        <v>2.6120000000000001</v>
      </c>
      <c r="F146" s="109">
        <v>3.468</v>
      </c>
      <c r="G146" s="110"/>
      <c r="H146" s="110"/>
    </row>
    <row r="147" spans="1:8" ht="15" customHeight="1">
      <c r="A147" s="67">
        <v>144</v>
      </c>
      <c r="B147" s="4" t="s">
        <v>230</v>
      </c>
      <c r="C147" s="3" t="s">
        <v>229</v>
      </c>
      <c r="D147" s="7">
        <v>300247</v>
      </c>
      <c r="E147" s="6">
        <v>2.371</v>
      </c>
      <c r="F147" s="109">
        <v>3.137</v>
      </c>
      <c r="G147" s="110"/>
      <c r="H147" s="110"/>
    </row>
    <row r="148" spans="1:8" ht="15" customHeight="1">
      <c r="A148" s="67">
        <v>146</v>
      </c>
      <c r="B148" s="4" t="s">
        <v>231</v>
      </c>
      <c r="C148" s="3" t="s">
        <v>232</v>
      </c>
      <c r="D148" s="7">
        <v>259091</v>
      </c>
      <c r="E148" s="6">
        <v>2.3580000000000001</v>
      </c>
      <c r="F148" s="109">
        <v>3.8929999999999998</v>
      </c>
      <c r="G148" s="110"/>
      <c r="H148" s="110"/>
    </row>
    <row r="149" spans="1:8" ht="17.100000000000001" customHeight="1">
      <c r="A149" s="67">
        <v>146</v>
      </c>
      <c r="B149" s="4" t="s">
        <v>199</v>
      </c>
      <c r="C149" s="3" t="s">
        <v>232</v>
      </c>
      <c r="D149" s="7">
        <v>38794</v>
      </c>
      <c r="E149" s="6">
        <v>0.88200000000000001</v>
      </c>
      <c r="F149" s="109">
        <v>1.29</v>
      </c>
      <c r="G149" s="110"/>
      <c r="H149" s="110"/>
    </row>
    <row r="150" spans="1:8" ht="15" customHeight="1">
      <c r="A150" s="67">
        <v>146</v>
      </c>
      <c r="B150" s="4" t="s">
        <v>233</v>
      </c>
      <c r="C150" s="3" t="s">
        <v>232</v>
      </c>
      <c r="D150" s="7">
        <v>77523</v>
      </c>
      <c r="E150" s="6">
        <v>1.7809999999999999</v>
      </c>
      <c r="F150" s="109">
        <v>2.238</v>
      </c>
      <c r="G150" s="110"/>
      <c r="H150" s="110"/>
    </row>
    <row r="151" spans="1:8" ht="15" customHeight="1">
      <c r="A151" s="67">
        <v>149</v>
      </c>
      <c r="B151" s="4" t="s">
        <v>234</v>
      </c>
      <c r="C151" s="3" t="s">
        <v>235</v>
      </c>
      <c r="D151" s="7">
        <v>106676</v>
      </c>
      <c r="E151" s="6">
        <v>1.31</v>
      </c>
      <c r="F151" s="109">
        <v>1.744</v>
      </c>
      <c r="G151" s="110"/>
      <c r="H151" s="110"/>
    </row>
    <row r="152" spans="1:8" ht="15" customHeight="1">
      <c r="A152" s="67">
        <v>149</v>
      </c>
      <c r="B152" s="4" t="s">
        <v>236</v>
      </c>
      <c r="C152" s="3" t="s">
        <v>235</v>
      </c>
      <c r="D152" s="7">
        <v>145619</v>
      </c>
      <c r="E152" s="6">
        <v>1.2649999999999999</v>
      </c>
      <c r="F152" s="109">
        <v>2.395</v>
      </c>
      <c r="G152" s="110"/>
      <c r="H152" s="110"/>
    </row>
    <row r="153" spans="1:8" ht="17.100000000000001" customHeight="1">
      <c r="A153" s="67">
        <v>151</v>
      </c>
      <c r="B153" s="4" t="s">
        <v>237</v>
      </c>
      <c r="C153" s="3" t="s">
        <v>238</v>
      </c>
      <c r="D153" s="7">
        <v>448900</v>
      </c>
      <c r="E153" s="6">
        <v>1.9430000000000001</v>
      </c>
      <c r="F153" s="109">
        <v>3.0009999999999999</v>
      </c>
      <c r="G153" s="110"/>
      <c r="H153" s="110"/>
    </row>
    <row r="154" spans="1:8" ht="15" customHeight="1">
      <c r="A154" s="67">
        <v>151</v>
      </c>
      <c r="B154" s="4" t="s">
        <v>239</v>
      </c>
      <c r="C154" s="3" t="s">
        <v>238</v>
      </c>
      <c r="D154" s="7">
        <v>30015</v>
      </c>
      <c r="E154" s="6">
        <v>0.58699999999999997</v>
      </c>
      <c r="F154" s="109">
        <v>0.79600000000000004</v>
      </c>
      <c r="G154" s="110"/>
      <c r="H154" s="110"/>
    </row>
    <row r="155" spans="1:8" ht="17.100000000000001" customHeight="1">
      <c r="A155" s="67">
        <v>151</v>
      </c>
      <c r="B155" s="4" t="s">
        <v>240</v>
      </c>
      <c r="C155" s="3" t="s">
        <v>238</v>
      </c>
      <c r="D155" s="7">
        <v>141681</v>
      </c>
      <c r="E155" s="6">
        <v>1.4490000000000001</v>
      </c>
      <c r="F155" s="109">
        <v>2.39</v>
      </c>
      <c r="G155" s="110"/>
      <c r="H155" s="110"/>
    </row>
    <row r="156" spans="1:8" ht="15" customHeight="1">
      <c r="A156" s="67">
        <v>151</v>
      </c>
      <c r="B156" s="4" t="s">
        <v>241</v>
      </c>
      <c r="C156" s="3" t="s">
        <v>238</v>
      </c>
      <c r="D156" s="7">
        <v>62308</v>
      </c>
      <c r="E156" s="6">
        <v>1.095</v>
      </c>
      <c r="F156" s="109">
        <v>1.4330000000000001</v>
      </c>
      <c r="G156" s="110"/>
      <c r="H156" s="110"/>
    </row>
    <row r="157" spans="1:8" ht="15" customHeight="1">
      <c r="A157" s="67">
        <v>155</v>
      </c>
      <c r="B157" s="4" t="s">
        <v>242</v>
      </c>
      <c r="C157" s="3" t="s">
        <v>243</v>
      </c>
      <c r="D157" s="7">
        <v>58734</v>
      </c>
      <c r="E157" s="6">
        <v>1.5669999999999999</v>
      </c>
      <c r="F157" s="109">
        <v>1.794</v>
      </c>
      <c r="G157" s="110"/>
      <c r="H157" s="110"/>
    </row>
    <row r="158" spans="1:8" ht="15" customHeight="1">
      <c r="A158" s="67">
        <v>155</v>
      </c>
      <c r="B158" s="4" t="s">
        <v>244</v>
      </c>
      <c r="C158" s="3" t="s">
        <v>243</v>
      </c>
      <c r="D158" s="7">
        <v>79244</v>
      </c>
      <c r="E158" s="6">
        <v>1.1870000000000001</v>
      </c>
      <c r="F158" s="109">
        <v>1.532</v>
      </c>
      <c r="G158" s="110"/>
      <c r="H158" s="110"/>
    </row>
    <row r="159" spans="1:8" ht="17.100000000000001" customHeight="1">
      <c r="A159" s="67">
        <v>157</v>
      </c>
      <c r="B159" s="4" t="s">
        <v>245</v>
      </c>
      <c r="C159" s="3" t="s">
        <v>246</v>
      </c>
      <c r="D159" s="7">
        <v>124392</v>
      </c>
      <c r="E159" s="6">
        <v>1.659</v>
      </c>
      <c r="F159" s="109">
        <v>1.85</v>
      </c>
      <c r="G159" s="110"/>
      <c r="H159" s="110"/>
    </row>
    <row r="160" spans="1:8" ht="15" customHeight="1">
      <c r="A160" s="67">
        <v>157</v>
      </c>
      <c r="B160" s="4" t="s">
        <v>247</v>
      </c>
      <c r="C160" s="3" t="s">
        <v>246</v>
      </c>
      <c r="D160" s="7">
        <v>53074</v>
      </c>
      <c r="E160" s="6">
        <v>1.2150000000000001</v>
      </c>
      <c r="F160" s="109">
        <v>1.4490000000000001</v>
      </c>
      <c r="G160" s="110"/>
      <c r="H160" s="110"/>
    </row>
    <row r="161" spans="1:8" ht="15" customHeight="1">
      <c r="A161" s="67">
        <v>157</v>
      </c>
      <c r="B161" s="4" t="s">
        <v>248</v>
      </c>
      <c r="C161" s="3" t="s">
        <v>246</v>
      </c>
      <c r="D161" s="7">
        <v>176698</v>
      </c>
      <c r="E161" s="6">
        <v>1.6839999999999999</v>
      </c>
      <c r="F161" s="109">
        <v>1.9079999999999999</v>
      </c>
      <c r="G161" s="110"/>
      <c r="H161" s="110"/>
    </row>
    <row r="162" spans="1:8" ht="15" customHeight="1">
      <c r="A162" s="67">
        <v>157</v>
      </c>
      <c r="B162" s="4" t="s">
        <v>249</v>
      </c>
      <c r="C162" s="3" t="s">
        <v>246</v>
      </c>
      <c r="D162" s="7">
        <v>205922</v>
      </c>
      <c r="E162" s="6">
        <v>1.8959999999999999</v>
      </c>
      <c r="F162" s="109">
        <v>2.1930000000000001</v>
      </c>
      <c r="G162" s="110"/>
      <c r="H162" s="110"/>
    </row>
    <row r="163" spans="1:8" ht="15" customHeight="1">
      <c r="A163" s="67">
        <v>157</v>
      </c>
      <c r="B163" s="4" t="s">
        <v>250</v>
      </c>
      <c r="C163" s="3" t="s">
        <v>246</v>
      </c>
      <c r="D163" s="7">
        <v>114981</v>
      </c>
      <c r="E163" s="6">
        <v>2.1960000000000002</v>
      </c>
      <c r="F163" s="109">
        <v>2.8420000000000001</v>
      </c>
      <c r="G163" s="110"/>
      <c r="H163" s="110"/>
    </row>
    <row r="164" spans="1:8" ht="15" customHeight="1">
      <c r="A164" s="67">
        <v>162</v>
      </c>
      <c r="B164" s="4" t="s">
        <v>251</v>
      </c>
      <c r="C164" s="3" t="s">
        <v>252</v>
      </c>
      <c r="D164" s="7">
        <v>92975</v>
      </c>
      <c r="E164" s="6">
        <v>1.6739999999999999</v>
      </c>
      <c r="F164" s="109">
        <v>2.3319999999999999</v>
      </c>
      <c r="G164" s="110"/>
      <c r="H164" s="110"/>
    </row>
    <row r="165" spans="1:8" ht="17.100000000000001" customHeight="1">
      <c r="A165" s="67">
        <v>162</v>
      </c>
      <c r="B165" s="4" t="s">
        <v>253</v>
      </c>
      <c r="C165" s="3" t="s">
        <v>252</v>
      </c>
      <c r="D165" s="7">
        <v>292301</v>
      </c>
      <c r="E165" s="6">
        <v>2.1259999999999999</v>
      </c>
      <c r="F165" s="109">
        <v>3.7429999999999999</v>
      </c>
      <c r="G165" s="110"/>
      <c r="H165" s="110"/>
    </row>
    <row r="166" spans="1:8" ht="17.100000000000001" customHeight="1">
      <c r="A166" s="67">
        <v>162</v>
      </c>
      <c r="B166" s="4" t="s">
        <v>254</v>
      </c>
      <c r="C166" s="3" t="s">
        <v>252</v>
      </c>
      <c r="D166" s="7">
        <v>501704</v>
      </c>
      <c r="E166" s="6">
        <v>3.61</v>
      </c>
      <c r="F166" s="109">
        <v>5.7789999999999999</v>
      </c>
      <c r="G166" s="110"/>
      <c r="H166" s="110"/>
    </row>
    <row r="167" spans="1:8" ht="17.100000000000001" customHeight="1">
      <c r="A167" s="67">
        <v>165</v>
      </c>
      <c r="B167" s="4" t="s">
        <v>255</v>
      </c>
      <c r="C167" s="3" t="s">
        <v>256</v>
      </c>
      <c r="D167" s="7">
        <v>184379</v>
      </c>
      <c r="E167" s="6">
        <v>2.4849999999999999</v>
      </c>
      <c r="F167" s="109">
        <v>2.9430000000000001</v>
      </c>
      <c r="G167" s="110"/>
      <c r="H167" s="110"/>
    </row>
    <row r="168" spans="1:8" ht="17.100000000000001" customHeight="1">
      <c r="A168" s="67">
        <v>165</v>
      </c>
      <c r="B168" s="4" t="s">
        <v>257</v>
      </c>
      <c r="C168" s="3" t="s">
        <v>256</v>
      </c>
      <c r="D168" s="7">
        <v>117985</v>
      </c>
      <c r="E168" s="6">
        <v>2.3170000000000002</v>
      </c>
      <c r="F168" s="109">
        <v>3.3340000000000001</v>
      </c>
      <c r="G168" s="110"/>
      <c r="H168" s="110"/>
    </row>
    <row r="169" spans="1:8" ht="17.100000000000001" customHeight="1">
      <c r="A169" s="67">
        <v>167</v>
      </c>
      <c r="B169" s="4" t="s">
        <v>258</v>
      </c>
      <c r="C169" s="3" t="s">
        <v>259</v>
      </c>
      <c r="D169" s="7">
        <v>397783</v>
      </c>
      <c r="E169" s="6">
        <v>3.3580000000000001</v>
      </c>
      <c r="F169" s="109">
        <v>4.8630000000000004</v>
      </c>
      <c r="G169" s="110"/>
      <c r="H169" s="110"/>
    </row>
    <row r="170" spans="1:8" ht="15" customHeight="1">
      <c r="A170" s="67">
        <v>167</v>
      </c>
      <c r="B170" s="4" t="s">
        <v>260</v>
      </c>
      <c r="C170" s="3" t="s">
        <v>259</v>
      </c>
      <c r="D170" s="7">
        <v>240707</v>
      </c>
      <c r="E170" s="6">
        <v>1.895</v>
      </c>
      <c r="F170" s="109">
        <v>3.0720000000000001</v>
      </c>
      <c r="G170" s="110"/>
      <c r="H170" s="110"/>
    </row>
    <row r="171" spans="1:8" ht="15" customHeight="1">
      <c r="A171" s="67">
        <v>167</v>
      </c>
      <c r="B171" s="4" t="s">
        <v>261</v>
      </c>
      <c r="C171" s="3" t="s">
        <v>259</v>
      </c>
      <c r="D171" s="7">
        <v>269815</v>
      </c>
      <c r="E171" s="6">
        <v>2.1829999999999998</v>
      </c>
      <c r="F171" s="109">
        <v>3.1259999999999999</v>
      </c>
      <c r="G171" s="110"/>
      <c r="H171" s="110"/>
    </row>
    <row r="172" spans="1:8" ht="17.100000000000001" customHeight="1">
      <c r="A172" s="67">
        <v>170</v>
      </c>
      <c r="B172" s="4" t="s">
        <v>262</v>
      </c>
      <c r="C172" s="3" t="s">
        <v>263</v>
      </c>
      <c r="D172" s="7">
        <v>802873</v>
      </c>
      <c r="E172" s="6">
        <v>2.09</v>
      </c>
      <c r="F172" s="109">
        <v>3.177</v>
      </c>
      <c r="G172" s="110"/>
      <c r="H172" s="110"/>
    </row>
    <row r="173" spans="1:8" ht="15" customHeight="1">
      <c r="A173" s="67">
        <v>170</v>
      </c>
      <c r="B173" s="4" t="s">
        <v>264</v>
      </c>
      <c r="C173" s="3" t="s">
        <v>263</v>
      </c>
      <c r="D173" s="7">
        <v>126126</v>
      </c>
      <c r="E173" s="6">
        <v>2.4239999999999999</v>
      </c>
      <c r="F173" s="109">
        <v>3.2349999999999999</v>
      </c>
      <c r="G173" s="110"/>
      <c r="H173" s="110"/>
    </row>
    <row r="174" spans="1:8" ht="15" customHeight="1">
      <c r="A174" s="67">
        <v>170</v>
      </c>
      <c r="B174" s="4" t="s">
        <v>265</v>
      </c>
      <c r="C174" s="3" t="s">
        <v>263</v>
      </c>
      <c r="D174" s="7">
        <v>329877</v>
      </c>
      <c r="E174" s="6">
        <v>2.8239999999999998</v>
      </c>
      <c r="F174" s="109">
        <v>3.7389999999999999</v>
      </c>
      <c r="G174" s="110"/>
      <c r="H174" s="110"/>
    </row>
    <row r="175" spans="1:8" ht="15" customHeight="1">
      <c r="A175" s="67">
        <v>173</v>
      </c>
      <c r="B175" s="4" t="s">
        <v>266</v>
      </c>
      <c r="C175" s="3" t="s">
        <v>267</v>
      </c>
      <c r="D175" s="7">
        <v>329009</v>
      </c>
      <c r="E175" s="6">
        <v>2.714</v>
      </c>
      <c r="F175" s="109">
        <v>4.7380000000000004</v>
      </c>
      <c r="G175" s="110"/>
      <c r="H175" s="110"/>
    </row>
    <row r="176" spans="1:8" ht="15" customHeight="1">
      <c r="A176" s="67">
        <v>173</v>
      </c>
      <c r="B176" s="4" t="s">
        <v>268</v>
      </c>
      <c r="C176" s="3" t="s">
        <v>267</v>
      </c>
      <c r="D176" s="7">
        <v>157316</v>
      </c>
      <c r="E176" s="6">
        <v>1.7589999999999999</v>
      </c>
      <c r="F176" s="109">
        <v>2.5489999999999999</v>
      </c>
      <c r="G176" s="110"/>
      <c r="H176" s="110"/>
    </row>
    <row r="177" spans="1:8" ht="15" customHeight="1">
      <c r="A177" s="67">
        <v>173</v>
      </c>
      <c r="B177" s="4" t="s">
        <v>269</v>
      </c>
      <c r="C177" s="3" t="s">
        <v>267</v>
      </c>
      <c r="D177" s="7">
        <v>123848</v>
      </c>
      <c r="E177" s="6">
        <v>1.131</v>
      </c>
      <c r="F177" s="109">
        <v>1.8959999999999999</v>
      </c>
      <c r="G177" s="110"/>
      <c r="H177" s="110"/>
    </row>
    <row r="178" spans="1:8" ht="15" customHeight="1">
      <c r="A178" s="67">
        <v>173</v>
      </c>
      <c r="B178" s="4" t="s">
        <v>270</v>
      </c>
      <c r="C178" s="3" t="s">
        <v>267</v>
      </c>
      <c r="D178" s="7">
        <v>136270</v>
      </c>
      <c r="E178" s="6">
        <v>2.3199999999999998</v>
      </c>
      <c r="F178" s="109">
        <v>3.11</v>
      </c>
      <c r="G178" s="110"/>
      <c r="H178" s="110"/>
    </row>
    <row r="179" spans="1:8" ht="17.100000000000001" customHeight="1">
      <c r="A179" s="67">
        <v>173</v>
      </c>
      <c r="B179" s="4" t="s">
        <v>271</v>
      </c>
      <c r="C179" s="3" t="s">
        <v>267</v>
      </c>
      <c r="D179" s="7">
        <v>166539</v>
      </c>
      <c r="E179" s="6">
        <v>2.3809999999999998</v>
      </c>
      <c r="F179" s="109">
        <v>3.51</v>
      </c>
      <c r="G179" s="110"/>
      <c r="H179" s="110"/>
    </row>
    <row r="180" spans="1:8" ht="17.100000000000001" customHeight="1">
      <c r="A180" s="67">
        <v>178</v>
      </c>
      <c r="B180" s="4" t="s">
        <v>272</v>
      </c>
      <c r="C180" s="3" t="s">
        <v>273</v>
      </c>
      <c r="D180" s="7">
        <v>18044</v>
      </c>
      <c r="E180" s="6">
        <v>0.55400000000000005</v>
      </c>
      <c r="F180" s="109">
        <v>0.69499999999999995</v>
      </c>
      <c r="G180" s="110"/>
      <c r="H180" s="110"/>
    </row>
    <row r="181" spans="1:8" ht="17.100000000000001" customHeight="1">
      <c r="A181" s="67">
        <v>178</v>
      </c>
      <c r="B181" s="4" t="s">
        <v>274</v>
      </c>
      <c r="C181" s="3" t="s">
        <v>273</v>
      </c>
      <c r="D181" s="7">
        <v>195717</v>
      </c>
      <c r="E181" s="6">
        <v>1.268</v>
      </c>
      <c r="F181" s="109">
        <v>1.5189999999999999</v>
      </c>
      <c r="G181" s="110"/>
      <c r="H181" s="110"/>
    </row>
    <row r="182" spans="1:8" ht="17.100000000000001" customHeight="1">
      <c r="A182" s="67">
        <v>178</v>
      </c>
      <c r="B182" s="4" t="s">
        <v>275</v>
      </c>
      <c r="C182" s="3" t="s">
        <v>273</v>
      </c>
      <c r="D182" s="7">
        <v>373261</v>
      </c>
      <c r="E182" s="6">
        <v>1.819</v>
      </c>
      <c r="F182" s="109">
        <v>2.4569999999999999</v>
      </c>
      <c r="G182" s="110"/>
      <c r="H182" s="110"/>
    </row>
    <row r="183" spans="1:8" ht="24" customHeight="1">
      <c r="A183" s="67">
        <v>181</v>
      </c>
      <c r="B183" s="4" t="s">
        <v>276</v>
      </c>
      <c r="C183" s="3" t="s">
        <v>277</v>
      </c>
      <c r="D183" s="7">
        <v>71442</v>
      </c>
      <c r="E183" s="6">
        <v>1.3680000000000001</v>
      </c>
      <c r="F183" s="109">
        <v>2.2029999999999998</v>
      </c>
      <c r="G183" s="110"/>
      <c r="H183" s="110"/>
    </row>
    <row r="184" spans="1:8" ht="15" customHeight="1">
      <c r="A184" s="67">
        <v>182</v>
      </c>
      <c r="B184" s="4" t="s">
        <v>278</v>
      </c>
      <c r="C184" s="3" t="s">
        <v>279</v>
      </c>
      <c r="D184" s="7">
        <v>198401</v>
      </c>
      <c r="E184" s="6">
        <v>1.5580000000000001</v>
      </c>
      <c r="F184" s="109">
        <v>2.6269999999999998</v>
      </c>
      <c r="G184" s="110"/>
      <c r="H184" s="110"/>
    </row>
    <row r="185" spans="1:8" ht="15" customHeight="1">
      <c r="A185" s="67">
        <v>182</v>
      </c>
      <c r="B185" s="4" t="s">
        <v>280</v>
      </c>
      <c r="C185" s="3" t="s">
        <v>279</v>
      </c>
      <c r="D185" s="7">
        <v>213808</v>
      </c>
      <c r="E185" s="6">
        <v>2.5059999999999998</v>
      </c>
      <c r="F185" s="109">
        <v>3.444</v>
      </c>
      <c r="G185" s="110"/>
      <c r="H185" s="110"/>
    </row>
    <row r="186" spans="1:8" ht="15" customHeight="1">
      <c r="A186" s="67">
        <v>182</v>
      </c>
      <c r="B186" s="4" t="s">
        <v>281</v>
      </c>
      <c r="C186" s="3" t="s">
        <v>279</v>
      </c>
      <c r="D186" s="7">
        <v>243037</v>
      </c>
      <c r="E186" s="6">
        <v>3.1349999999999998</v>
      </c>
      <c r="F186" s="109">
        <v>4.0960000000000001</v>
      </c>
      <c r="G186" s="110"/>
      <c r="H186" s="110"/>
    </row>
    <row r="187" spans="1:8" ht="15" customHeight="1">
      <c r="A187" s="67">
        <v>185</v>
      </c>
      <c r="B187" s="4" t="s">
        <v>282</v>
      </c>
      <c r="C187" s="3" t="s">
        <v>283</v>
      </c>
      <c r="D187" s="7">
        <v>101175</v>
      </c>
      <c r="E187" s="6">
        <v>1.6559999999999999</v>
      </c>
      <c r="F187" s="109">
        <v>2.069</v>
      </c>
      <c r="G187" s="110"/>
      <c r="H187" s="110"/>
    </row>
    <row r="188" spans="1:8" ht="15" customHeight="1">
      <c r="A188" s="67">
        <v>185</v>
      </c>
      <c r="B188" s="4" t="s">
        <v>284</v>
      </c>
      <c r="C188" s="3" t="s">
        <v>283</v>
      </c>
      <c r="D188" s="7">
        <v>124949</v>
      </c>
      <c r="E188" s="6">
        <v>1.5389999999999999</v>
      </c>
      <c r="F188" s="109">
        <v>2.2599999999999998</v>
      </c>
      <c r="G188" s="110"/>
      <c r="H188" s="110"/>
    </row>
    <row r="189" spans="1:8" ht="17.100000000000001" customHeight="1">
      <c r="A189" s="67">
        <v>187</v>
      </c>
      <c r="B189" s="4" t="s">
        <v>285</v>
      </c>
      <c r="C189" s="3" t="s">
        <v>286</v>
      </c>
      <c r="D189" s="7">
        <v>40282</v>
      </c>
      <c r="E189" s="6">
        <v>1.8069999999999999</v>
      </c>
      <c r="F189" s="109">
        <v>1.9930000000000001</v>
      </c>
      <c r="G189" s="110"/>
      <c r="H189" s="110"/>
    </row>
    <row r="190" spans="1:8" ht="15" customHeight="1">
      <c r="A190" s="67">
        <v>187</v>
      </c>
      <c r="B190" s="4" t="s">
        <v>287</v>
      </c>
      <c r="C190" s="3" t="s">
        <v>286</v>
      </c>
      <c r="D190" s="7">
        <v>184511</v>
      </c>
      <c r="E190" s="6">
        <v>1.5820000000000001</v>
      </c>
      <c r="F190" s="109">
        <v>2.9769999999999999</v>
      </c>
      <c r="G190" s="110"/>
      <c r="H190" s="110"/>
    </row>
    <row r="191" spans="1:8" ht="15" customHeight="1">
      <c r="A191" s="67">
        <v>187</v>
      </c>
      <c r="B191" s="4" t="s">
        <v>288</v>
      </c>
      <c r="C191" s="3" t="s">
        <v>286</v>
      </c>
      <c r="D191" s="7">
        <v>264484</v>
      </c>
      <c r="E191" s="6">
        <v>2.8919999999999999</v>
      </c>
      <c r="F191" s="109">
        <v>4.2069999999999999</v>
      </c>
      <c r="G191" s="110"/>
      <c r="H191" s="110"/>
    </row>
    <row r="192" spans="1:8" ht="17.100000000000001" customHeight="1">
      <c r="A192" s="67">
        <v>190</v>
      </c>
      <c r="B192" s="4" t="s">
        <v>289</v>
      </c>
      <c r="C192" s="3" t="s">
        <v>290</v>
      </c>
      <c r="D192" s="7">
        <v>138339</v>
      </c>
      <c r="E192" s="6">
        <v>3.7410000000000001</v>
      </c>
      <c r="F192" s="109">
        <v>4.6369999999999996</v>
      </c>
      <c r="G192" s="110"/>
      <c r="H192" s="110"/>
    </row>
    <row r="193" spans="1:8" ht="15" customHeight="1">
      <c r="A193" s="67">
        <v>190</v>
      </c>
      <c r="B193" s="4" t="s">
        <v>291</v>
      </c>
      <c r="C193" s="3" t="s">
        <v>290</v>
      </c>
      <c r="D193" s="7">
        <v>45352</v>
      </c>
      <c r="E193" s="6">
        <v>1.5109999999999999</v>
      </c>
      <c r="F193" s="109">
        <v>1.9410000000000001</v>
      </c>
      <c r="G193" s="110"/>
      <c r="H193" s="110"/>
    </row>
    <row r="194" spans="1:8" ht="17.100000000000001" customHeight="1">
      <c r="A194" s="67">
        <v>190</v>
      </c>
      <c r="B194" s="4" t="s">
        <v>292</v>
      </c>
      <c r="C194" s="3" t="s">
        <v>290</v>
      </c>
      <c r="D194" s="7">
        <v>113892</v>
      </c>
      <c r="E194" s="6">
        <v>2.073</v>
      </c>
      <c r="F194" s="109">
        <v>2.4590000000000001</v>
      </c>
      <c r="G194" s="110"/>
      <c r="H194" s="110"/>
    </row>
    <row r="195" spans="1:8" ht="15" customHeight="1">
      <c r="A195" s="67">
        <v>190</v>
      </c>
      <c r="B195" s="4" t="s">
        <v>293</v>
      </c>
      <c r="C195" s="3" t="s">
        <v>290</v>
      </c>
      <c r="D195" s="7">
        <v>72339</v>
      </c>
      <c r="E195" s="6">
        <v>2.6560000000000001</v>
      </c>
      <c r="F195" s="109">
        <v>2.8069999999999999</v>
      </c>
      <c r="G195" s="110"/>
      <c r="H195" s="110"/>
    </row>
    <row r="196" spans="1:8" ht="17.100000000000001" customHeight="1">
      <c r="A196" s="67">
        <v>190</v>
      </c>
      <c r="B196" s="4" t="s">
        <v>294</v>
      </c>
      <c r="C196" s="3" t="s">
        <v>290</v>
      </c>
      <c r="D196" s="7">
        <v>523510</v>
      </c>
      <c r="E196" s="6">
        <v>2.1760000000000002</v>
      </c>
      <c r="F196" s="109">
        <v>3.8959999999999999</v>
      </c>
      <c r="G196" s="110"/>
      <c r="H196" s="110"/>
    </row>
    <row r="197" spans="1:8" ht="15" customHeight="1">
      <c r="A197" s="67">
        <v>190</v>
      </c>
      <c r="B197" s="4" t="s">
        <v>295</v>
      </c>
      <c r="C197" s="3" t="s">
        <v>290</v>
      </c>
      <c r="D197" s="7">
        <v>221842</v>
      </c>
      <c r="E197" s="6">
        <v>2.823</v>
      </c>
      <c r="F197" s="109">
        <v>2.9950000000000001</v>
      </c>
      <c r="G197" s="110"/>
      <c r="H197" s="110"/>
    </row>
    <row r="198" spans="1:8" ht="15" customHeight="1">
      <c r="A198" s="67">
        <v>196</v>
      </c>
      <c r="B198" s="4" t="s">
        <v>296</v>
      </c>
      <c r="C198" s="3" t="s">
        <v>297</v>
      </c>
      <c r="D198" s="7">
        <v>142649</v>
      </c>
      <c r="E198" s="6">
        <v>3.5419999999999998</v>
      </c>
      <c r="F198" s="109">
        <v>4.9530000000000003</v>
      </c>
      <c r="G198" s="110"/>
      <c r="H198" s="110"/>
    </row>
    <row r="199" spans="1:8" ht="24" customHeight="1">
      <c r="A199" s="67">
        <v>196</v>
      </c>
      <c r="B199" s="4" t="s">
        <v>298</v>
      </c>
      <c r="C199" s="3" t="s">
        <v>297</v>
      </c>
      <c r="D199" s="7">
        <v>122607</v>
      </c>
      <c r="E199" s="6">
        <v>2.0390000000000001</v>
      </c>
      <c r="F199" s="109">
        <v>2.4390000000000001</v>
      </c>
      <c r="G199" s="110"/>
      <c r="H199" s="110"/>
    </row>
    <row r="200" spans="1:8" ht="17.100000000000001" customHeight="1">
      <c r="A200" s="67">
        <v>196</v>
      </c>
      <c r="B200" s="4" t="s">
        <v>299</v>
      </c>
      <c r="C200" s="3" t="s">
        <v>297</v>
      </c>
      <c r="D200" s="7">
        <v>194254</v>
      </c>
      <c r="E200" s="6">
        <v>1.163</v>
      </c>
      <c r="F200" s="109">
        <v>3.004</v>
      </c>
      <c r="G200" s="110"/>
      <c r="H200" s="110"/>
    </row>
    <row r="201" spans="1:8" ht="15" customHeight="1">
      <c r="A201" s="67">
        <v>196</v>
      </c>
      <c r="B201" s="4" t="s">
        <v>300</v>
      </c>
      <c r="C201" s="3" t="s">
        <v>297</v>
      </c>
      <c r="D201" s="7">
        <v>36263</v>
      </c>
      <c r="E201" s="6">
        <v>0.88100000000000001</v>
      </c>
      <c r="F201" s="109">
        <v>1.2490000000000001</v>
      </c>
      <c r="G201" s="110"/>
      <c r="H201" s="110"/>
    </row>
    <row r="202" spans="1:8" ht="15" customHeight="1">
      <c r="A202" s="67">
        <v>196</v>
      </c>
      <c r="B202" s="4" t="s">
        <v>301</v>
      </c>
      <c r="C202" s="3" t="s">
        <v>297</v>
      </c>
      <c r="D202" s="7">
        <v>80267</v>
      </c>
      <c r="E202" s="6">
        <v>2.5649999999999999</v>
      </c>
      <c r="F202" s="109">
        <v>3.0680000000000001</v>
      </c>
      <c r="G202" s="110"/>
      <c r="H202" s="110"/>
    </row>
    <row r="203" spans="1:8" ht="17.100000000000001" customHeight="1">
      <c r="A203" s="67">
        <v>201</v>
      </c>
      <c r="B203" s="4" t="s">
        <v>302</v>
      </c>
      <c r="C203" s="3" t="s">
        <v>303</v>
      </c>
      <c r="D203" s="7">
        <v>118522</v>
      </c>
      <c r="E203" s="6">
        <v>1.72</v>
      </c>
      <c r="F203" s="109">
        <v>1.917</v>
      </c>
      <c r="G203" s="110"/>
      <c r="H203" s="110"/>
    </row>
    <row r="204" spans="1:8" ht="15" customHeight="1">
      <c r="A204" s="67">
        <v>201</v>
      </c>
      <c r="B204" s="4" t="s">
        <v>304</v>
      </c>
      <c r="C204" s="3" t="s">
        <v>303</v>
      </c>
      <c r="D204" s="7">
        <v>718757</v>
      </c>
      <c r="E204" s="6">
        <v>2.6459999999999999</v>
      </c>
      <c r="F204" s="109">
        <v>5.617</v>
      </c>
      <c r="G204" s="110"/>
      <c r="H204" s="110"/>
    </row>
    <row r="205" spans="1:8" ht="24" customHeight="1">
      <c r="A205" s="67">
        <v>201</v>
      </c>
      <c r="B205" s="4" t="s">
        <v>305</v>
      </c>
      <c r="C205" s="3" t="s">
        <v>303</v>
      </c>
      <c r="D205" s="7">
        <v>227685</v>
      </c>
      <c r="E205" s="6">
        <v>1.9950000000000001</v>
      </c>
      <c r="F205" s="109">
        <v>4.0339999999999998</v>
      </c>
      <c r="G205" s="110"/>
      <c r="H205" s="110"/>
    </row>
    <row r="206" spans="1:8" ht="15" customHeight="1">
      <c r="A206" s="67">
        <v>201</v>
      </c>
      <c r="B206" s="4" t="s">
        <v>306</v>
      </c>
      <c r="C206" s="3" t="s">
        <v>303</v>
      </c>
      <c r="D206" s="7">
        <v>127223</v>
      </c>
      <c r="E206" s="6">
        <v>2.3170000000000002</v>
      </c>
      <c r="F206" s="109">
        <v>3.069</v>
      </c>
      <c r="G206" s="110"/>
      <c r="H206" s="110"/>
    </row>
    <row r="207" spans="1:8" ht="15" customHeight="1">
      <c r="A207" s="67">
        <v>205</v>
      </c>
      <c r="B207" s="4" t="s">
        <v>307</v>
      </c>
      <c r="C207" s="3" t="s">
        <v>308</v>
      </c>
      <c r="D207" s="7">
        <v>227942</v>
      </c>
      <c r="E207" s="6">
        <v>2.0640000000000001</v>
      </c>
      <c r="F207" s="109">
        <v>2.242</v>
      </c>
      <c r="G207" s="110"/>
      <c r="H207" s="110"/>
    </row>
    <row r="208" spans="1:8" ht="17.100000000000001" customHeight="1">
      <c r="A208" s="67">
        <v>205</v>
      </c>
      <c r="B208" s="4" t="s">
        <v>309</v>
      </c>
      <c r="C208" s="3" t="s">
        <v>308</v>
      </c>
      <c r="D208" s="7">
        <v>214592</v>
      </c>
      <c r="E208" s="6">
        <v>2.093</v>
      </c>
      <c r="F208" s="109">
        <v>4.5</v>
      </c>
      <c r="G208" s="110"/>
      <c r="H208" s="110"/>
    </row>
    <row r="209" spans="1:8" ht="17.100000000000001" customHeight="1">
      <c r="A209" s="67">
        <v>207</v>
      </c>
      <c r="B209" s="4" t="s">
        <v>310</v>
      </c>
      <c r="C209" s="3" t="s">
        <v>311</v>
      </c>
      <c r="D209" s="7">
        <v>65451</v>
      </c>
      <c r="E209" s="6">
        <v>0.90700000000000003</v>
      </c>
      <c r="F209" s="109">
        <v>2.536</v>
      </c>
      <c r="G209" s="110"/>
      <c r="H209" s="110"/>
    </row>
    <row r="210" spans="1:8" ht="15" customHeight="1">
      <c r="A210" s="67">
        <v>207</v>
      </c>
      <c r="B210" s="4" t="s">
        <v>312</v>
      </c>
      <c r="C210" s="3" t="s">
        <v>311</v>
      </c>
      <c r="D210" s="7">
        <v>182108</v>
      </c>
      <c r="E210" s="6">
        <v>2.625</v>
      </c>
      <c r="F210" s="109">
        <v>3.073</v>
      </c>
      <c r="G210" s="110"/>
      <c r="H210" s="110"/>
    </row>
    <row r="211" spans="1:8" ht="15" customHeight="1">
      <c r="A211" s="67">
        <v>209</v>
      </c>
      <c r="B211" s="4" t="s">
        <v>313</v>
      </c>
      <c r="C211" s="3" t="s">
        <v>314</v>
      </c>
      <c r="D211" s="7">
        <v>131279</v>
      </c>
      <c r="E211" s="6">
        <v>1.903</v>
      </c>
      <c r="F211" s="109">
        <v>2.3849999999999998</v>
      </c>
      <c r="G211" s="110"/>
      <c r="H211" s="110"/>
    </row>
    <row r="212" spans="1:8" ht="17.100000000000001" customHeight="1">
      <c r="A212" s="67">
        <v>210</v>
      </c>
      <c r="B212" s="4" t="s">
        <v>315</v>
      </c>
      <c r="C212" s="3" t="s">
        <v>316</v>
      </c>
      <c r="D212" s="7">
        <v>61976</v>
      </c>
      <c r="E212" s="6">
        <v>1.768</v>
      </c>
      <c r="F212" s="109">
        <v>4.9800000000000004</v>
      </c>
      <c r="G212" s="110"/>
      <c r="H212" s="110"/>
    </row>
    <row r="213" spans="1:8" ht="15" customHeight="1">
      <c r="A213" s="67">
        <v>210</v>
      </c>
      <c r="B213" s="4" t="s">
        <v>317</v>
      </c>
      <c r="C213" s="3" t="s">
        <v>316</v>
      </c>
      <c r="D213" s="7">
        <v>122277</v>
      </c>
      <c r="E213" s="6">
        <v>1.4590000000000001</v>
      </c>
      <c r="F213" s="109">
        <v>2.528</v>
      </c>
      <c r="G213" s="110"/>
      <c r="H213" s="110"/>
    </row>
    <row r="214" spans="1:8" ht="17.100000000000001" customHeight="1">
      <c r="A214" s="67">
        <v>212</v>
      </c>
      <c r="B214" s="4" t="s">
        <v>318</v>
      </c>
      <c r="C214" s="3" t="s">
        <v>319</v>
      </c>
      <c r="D214" s="7">
        <v>36939</v>
      </c>
      <c r="E214" s="6">
        <v>1.774</v>
      </c>
      <c r="F214" s="109">
        <v>1.984</v>
      </c>
      <c r="G214" s="110"/>
      <c r="H214" s="110"/>
    </row>
    <row r="215" spans="1:8" ht="17.100000000000001" customHeight="1">
      <c r="A215" s="67">
        <v>212</v>
      </c>
      <c r="B215" s="4" t="s">
        <v>320</v>
      </c>
      <c r="C215" s="3" t="s">
        <v>319</v>
      </c>
      <c r="D215" s="7">
        <v>69032</v>
      </c>
      <c r="E215" s="6">
        <v>1.6339999999999999</v>
      </c>
      <c r="F215" s="109">
        <v>1.8380000000000001</v>
      </c>
      <c r="G215" s="110"/>
      <c r="H215" s="110"/>
    </row>
    <row r="216" spans="1:8" ht="15" customHeight="1">
      <c r="A216" s="67">
        <v>212</v>
      </c>
      <c r="B216" s="4" t="s">
        <v>321</v>
      </c>
      <c r="C216" s="3" t="s">
        <v>319</v>
      </c>
      <c r="D216" s="7">
        <v>11121</v>
      </c>
      <c r="E216" s="6">
        <v>0.67400000000000004</v>
      </c>
      <c r="F216" s="109">
        <v>0.67500000000000004</v>
      </c>
      <c r="G216" s="110"/>
      <c r="H216" s="110"/>
    </row>
    <row r="217" spans="1:8" ht="17.100000000000001" customHeight="1">
      <c r="A217" s="67">
        <v>212</v>
      </c>
      <c r="B217" s="4" t="s">
        <v>322</v>
      </c>
      <c r="C217" s="3" t="s">
        <v>319</v>
      </c>
      <c r="D217" s="7">
        <v>333228</v>
      </c>
      <c r="E217" s="6">
        <v>2.4329999999999998</v>
      </c>
      <c r="F217" s="109">
        <v>4.2519999999999998</v>
      </c>
      <c r="G217" s="110"/>
      <c r="H217" s="110"/>
    </row>
    <row r="218" spans="1:8" ht="17.100000000000001" customHeight="1">
      <c r="A218" s="67">
        <v>212</v>
      </c>
      <c r="B218" s="4" t="s">
        <v>323</v>
      </c>
      <c r="C218" s="3" t="s">
        <v>319</v>
      </c>
      <c r="D218" s="7">
        <v>48094</v>
      </c>
      <c r="E218" s="6">
        <v>0.80200000000000005</v>
      </c>
      <c r="F218" s="109">
        <v>1.879</v>
      </c>
      <c r="G218" s="110"/>
      <c r="H218" s="110"/>
    </row>
    <row r="219" spans="1:8" ht="17.100000000000001" customHeight="1">
      <c r="A219" s="67">
        <v>212</v>
      </c>
      <c r="B219" s="4" t="s">
        <v>324</v>
      </c>
      <c r="C219" s="3" t="s">
        <v>319</v>
      </c>
      <c r="D219" s="7">
        <v>81873</v>
      </c>
      <c r="E219" s="6">
        <v>1.716</v>
      </c>
      <c r="F219" s="109">
        <v>2.4689999999999999</v>
      </c>
      <c r="G219" s="110"/>
      <c r="H219" s="110"/>
    </row>
    <row r="220" spans="1:8" ht="15" customHeight="1">
      <c r="A220" s="67">
        <v>218</v>
      </c>
      <c r="B220" s="4" t="s">
        <v>325</v>
      </c>
      <c r="C220" s="3" t="s">
        <v>326</v>
      </c>
      <c r="D220" s="7">
        <v>26582</v>
      </c>
      <c r="E220" s="6">
        <v>1.377</v>
      </c>
      <c r="F220" s="109">
        <v>1.681</v>
      </c>
      <c r="G220" s="110"/>
      <c r="H220" s="110"/>
    </row>
    <row r="221" spans="1:8" ht="15" customHeight="1">
      <c r="A221" s="67">
        <v>218</v>
      </c>
      <c r="B221" s="4" t="s">
        <v>270</v>
      </c>
      <c r="C221" s="3" t="s">
        <v>326</v>
      </c>
      <c r="D221" s="7">
        <v>120930</v>
      </c>
      <c r="E221" s="6">
        <v>2.7890000000000001</v>
      </c>
      <c r="F221" s="109">
        <v>3.46</v>
      </c>
      <c r="G221" s="110"/>
      <c r="H221" s="110"/>
    </row>
    <row r="222" spans="1:8" ht="15" customHeight="1">
      <c r="A222" s="67">
        <v>220</v>
      </c>
      <c r="B222" s="4" t="s">
        <v>327</v>
      </c>
      <c r="C222" s="3" t="s">
        <v>328</v>
      </c>
      <c r="D222" s="7">
        <v>47340</v>
      </c>
      <c r="E222" s="6">
        <v>1.038</v>
      </c>
      <c r="F222" s="109">
        <v>2.0750000000000002</v>
      </c>
      <c r="G222" s="110"/>
      <c r="H222" s="110"/>
    </row>
    <row r="223" spans="1:8" ht="15" customHeight="1">
      <c r="A223" s="67">
        <v>220</v>
      </c>
      <c r="B223" s="4" t="s">
        <v>329</v>
      </c>
      <c r="C223" s="3" t="s">
        <v>328</v>
      </c>
      <c r="D223" s="7">
        <v>208845</v>
      </c>
      <c r="E223" s="6">
        <v>1.6950000000000001</v>
      </c>
      <c r="F223" s="109">
        <v>2.2869999999999999</v>
      </c>
      <c r="G223" s="110"/>
      <c r="H223" s="110"/>
    </row>
    <row r="224" spans="1:8" ht="15" customHeight="1">
      <c r="A224" s="67">
        <v>220</v>
      </c>
      <c r="B224" s="4" t="s">
        <v>330</v>
      </c>
      <c r="C224" s="3" t="s">
        <v>328</v>
      </c>
      <c r="D224" s="7">
        <v>51467</v>
      </c>
      <c r="E224" s="6">
        <v>2.0379999999999998</v>
      </c>
      <c r="F224" s="109">
        <v>2.2290000000000001</v>
      </c>
      <c r="G224" s="110"/>
      <c r="H224" s="110"/>
    </row>
    <row r="225" spans="1:8" ht="17.100000000000001" customHeight="1">
      <c r="A225" s="67">
        <v>223</v>
      </c>
      <c r="B225" s="4" t="s">
        <v>331</v>
      </c>
      <c r="C225" s="3" t="s">
        <v>332</v>
      </c>
      <c r="D225" s="7">
        <v>70434</v>
      </c>
      <c r="E225" s="6">
        <v>2.4329999999999998</v>
      </c>
      <c r="F225" s="109">
        <v>2.78</v>
      </c>
      <c r="G225" s="110"/>
      <c r="H225" s="110"/>
    </row>
    <row r="226" spans="1:8" ht="15" customHeight="1">
      <c r="A226" s="67">
        <v>224</v>
      </c>
      <c r="B226" s="4" t="s">
        <v>333</v>
      </c>
      <c r="C226" s="3" t="s">
        <v>334</v>
      </c>
      <c r="D226" s="7">
        <v>66886</v>
      </c>
      <c r="E226" s="6">
        <v>1.798</v>
      </c>
      <c r="F226" s="109">
        <v>2.5840000000000001</v>
      </c>
      <c r="G226" s="110"/>
      <c r="H226" s="110"/>
    </row>
    <row r="227" spans="1:8" ht="15" customHeight="1">
      <c r="A227" s="67">
        <v>224</v>
      </c>
      <c r="B227" s="4" t="s">
        <v>335</v>
      </c>
      <c r="C227" s="3" t="s">
        <v>334</v>
      </c>
      <c r="D227" s="7">
        <v>17532</v>
      </c>
      <c r="E227" s="6">
        <v>1.4450000000000001</v>
      </c>
      <c r="F227" s="109">
        <v>1.7869999999999999</v>
      </c>
      <c r="G227" s="110"/>
      <c r="H227" s="110"/>
    </row>
    <row r="228" spans="1:8" ht="15" customHeight="1">
      <c r="A228" s="67">
        <v>224</v>
      </c>
      <c r="B228" s="4" t="s">
        <v>336</v>
      </c>
      <c r="C228" s="3" t="s">
        <v>334</v>
      </c>
      <c r="D228" s="7">
        <v>45984</v>
      </c>
      <c r="E228" s="6">
        <v>1.3720000000000001</v>
      </c>
      <c r="F228" s="109">
        <v>1.6990000000000001</v>
      </c>
      <c r="G228" s="110"/>
      <c r="H228" s="110"/>
    </row>
    <row r="229" spans="1:8" ht="15" customHeight="1">
      <c r="A229" s="67">
        <v>227</v>
      </c>
      <c r="B229" s="4" t="s">
        <v>337</v>
      </c>
      <c r="C229" s="3" t="s">
        <v>338</v>
      </c>
      <c r="D229" s="7">
        <v>28231</v>
      </c>
      <c r="E229" s="6">
        <v>1.3540000000000001</v>
      </c>
      <c r="F229" s="109">
        <v>2.2690000000000001</v>
      </c>
      <c r="G229" s="110"/>
      <c r="H229" s="110"/>
    </row>
    <row r="230" spans="1:8" ht="15" customHeight="1">
      <c r="A230" s="67">
        <v>227</v>
      </c>
      <c r="B230" s="4" t="s">
        <v>339</v>
      </c>
      <c r="C230" s="3" t="s">
        <v>338</v>
      </c>
      <c r="D230" s="7">
        <v>51960</v>
      </c>
      <c r="E230" s="6">
        <v>1.728</v>
      </c>
      <c r="F230" s="109">
        <v>2.4239999999999999</v>
      </c>
      <c r="G230" s="110"/>
      <c r="H230" s="110"/>
    </row>
    <row r="231" spans="1:8" ht="15" customHeight="1">
      <c r="A231" s="67">
        <v>227</v>
      </c>
      <c r="B231" s="4" t="s">
        <v>340</v>
      </c>
      <c r="C231" s="3" t="s">
        <v>338</v>
      </c>
      <c r="D231" s="7">
        <v>183783</v>
      </c>
      <c r="E231" s="6">
        <v>2.528</v>
      </c>
      <c r="F231" s="109">
        <v>4.2229999999999999</v>
      </c>
      <c r="G231" s="110"/>
      <c r="H231" s="110"/>
    </row>
    <row r="232" spans="1:8" ht="17.100000000000001" customHeight="1">
      <c r="A232" s="67">
        <v>227</v>
      </c>
      <c r="B232" s="4" t="s">
        <v>341</v>
      </c>
      <c r="C232" s="3" t="s">
        <v>338</v>
      </c>
      <c r="D232" s="7">
        <v>85034</v>
      </c>
      <c r="E232" s="6">
        <v>2.032</v>
      </c>
      <c r="F232" s="109">
        <v>2.6659999999999999</v>
      </c>
      <c r="G232" s="110"/>
      <c r="H232" s="110"/>
    </row>
    <row r="233" spans="1:8" ht="17.100000000000001" customHeight="1">
      <c r="A233" s="67">
        <v>231</v>
      </c>
      <c r="B233" s="4" t="s">
        <v>342</v>
      </c>
      <c r="C233" s="3" t="s">
        <v>343</v>
      </c>
      <c r="D233" s="7">
        <v>213740</v>
      </c>
      <c r="E233" s="6">
        <v>1.409</v>
      </c>
      <c r="F233" s="109">
        <v>4.758</v>
      </c>
      <c r="G233" s="110"/>
      <c r="H233" s="110"/>
    </row>
    <row r="234" spans="1:8" ht="17.100000000000001" customHeight="1">
      <c r="A234" s="67">
        <v>231</v>
      </c>
      <c r="B234" s="4" t="s">
        <v>344</v>
      </c>
      <c r="C234" s="3" t="s">
        <v>343</v>
      </c>
      <c r="D234" s="7">
        <v>67237</v>
      </c>
      <c r="E234" s="6">
        <v>1.9410000000000001</v>
      </c>
      <c r="F234" s="109">
        <v>2.956</v>
      </c>
      <c r="G234" s="110"/>
      <c r="H234" s="110"/>
    </row>
    <row r="235" spans="1:8" ht="17.100000000000001" customHeight="1">
      <c r="A235" s="67">
        <v>231</v>
      </c>
      <c r="B235" s="4" t="s">
        <v>345</v>
      </c>
      <c r="C235" s="3" t="s">
        <v>343</v>
      </c>
      <c r="D235" s="7">
        <v>8139</v>
      </c>
      <c r="E235" s="6">
        <v>0.41599999999999998</v>
      </c>
      <c r="F235" s="109">
        <v>0.51300000000000001</v>
      </c>
      <c r="G235" s="110"/>
      <c r="H235" s="110"/>
    </row>
    <row r="236" spans="1:8" ht="15" customHeight="1">
      <c r="A236" s="67">
        <v>234</v>
      </c>
      <c r="B236" s="4" t="s">
        <v>346</v>
      </c>
      <c r="C236" s="3" t="s">
        <v>347</v>
      </c>
      <c r="D236" s="7">
        <v>34933</v>
      </c>
      <c r="E236" s="6">
        <v>1.651</v>
      </c>
      <c r="F236" s="109">
        <v>2.1840000000000002</v>
      </c>
      <c r="G236" s="110"/>
      <c r="H236" s="110"/>
    </row>
    <row r="237" spans="1:8" ht="15" customHeight="1">
      <c r="A237" s="67">
        <v>235</v>
      </c>
      <c r="B237" s="4" t="s">
        <v>348</v>
      </c>
      <c r="C237" s="3" t="s">
        <v>349</v>
      </c>
      <c r="D237" s="7">
        <v>13035</v>
      </c>
      <c r="E237" s="6">
        <v>2.4470000000000001</v>
      </c>
      <c r="F237" s="109">
        <v>2.2639999999999998</v>
      </c>
      <c r="G237" s="110"/>
      <c r="H237" s="110"/>
    </row>
    <row r="238" spans="1:8" ht="17.100000000000001" customHeight="1">
      <c r="A238" s="67">
        <v>235</v>
      </c>
      <c r="B238" s="5" t="s">
        <v>254</v>
      </c>
      <c r="C238" s="3" t="s">
        <v>349</v>
      </c>
      <c r="D238" s="7">
        <v>50706</v>
      </c>
      <c r="E238" s="6">
        <v>3.1850000000000001</v>
      </c>
      <c r="F238" s="109">
        <v>2.722</v>
      </c>
      <c r="G238" s="110"/>
      <c r="H238" s="110"/>
    </row>
    <row r="239" spans="1:8" ht="15" customHeight="1">
      <c r="A239" s="113" t="s">
        <v>350</v>
      </c>
      <c r="B239" s="114"/>
      <c r="C239" s="94"/>
      <c r="D239" s="94"/>
      <c r="E239" s="94"/>
      <c r="F239" s="94"/>
      <c r="G239" s="94"/>
      <c r="H239" s="94"/>
    </row>
    <row r="240" spans="1:8" ht="15" customHeight="1">
      <c r="A240" s="113" t="s">
        <v>351</v>
      </c>
      <c r="B240" s="114"/>
      <c r="C240" s="114"/>
      <c r="D240" s="114"/>
      <c r="E240" s="114"/>
      <c r="F240" s="114"/>
      <c r="G240" s="94"/>
      <c r="H240" s="94"/>
    </row>
  </sheetData>
  <sheetProtection algorithmName="SHA-512" hashValue="89+H4VJwuK3e4SQJtpyLC7KDtOd1DFylqVg6sk4hi3/nSA8kugj6+8b05cAvYiUIjlPMAVRfTOOeEbwVYszetA==" saltValue="xmpT3EFKbcC5BTMk03qGKg==" spinCount="100000" sheet="1" objects="1" scenarios="1"/>
  <mergeCells count="240">
    <mergeCell ref="F1:H1"/>
    <mergeCell ref="F238:H238"/>
    <mergeCell ref="A239:B239"/>
    <mergeCell ref="A240:F240"/>
    <mergeCell ref="F235:H235"/>
    <mergeCell ref="F236:H236"/>
    <mergeCell ref="F237:H237"/>
    <mergeCell ref="F232:H232"/>
    <mergeCell ref="F233:H233"/>
    <mergeCell ref="F234:H234"/>
    <mergeCell ref="F229:H229"/>
    <mergeCell ref="F230:H230"/>
    <mergeCell ref="F231:H231"/>
    <mergeCell ref="F226:H226"/>
    <mergeCell ref="F227:H227"/>
    <mergeCell ref="F228:H228"/>
    <mergeCell ref="F223:H223"/>
    <mergeCell ref="F224:H224"/>
    <mergeCell ref="F225:H225"/>
    <mergeCell ref="F220:H220"/>
    <mergeCell ref="F221:H221"/>
    <mergeCell ref="F222:H222"/>
    <mergeCell ref="F217:H217"/>
    <mergeCell ref="F218:H218"/>
    <mergeCell ref="F219:H219"/>
    <mergeCell ref="F214:H214"/>
    <mergeCell ref="F215:H215"/>
    <mergeCell ref="F216:H216"/>
    <mergeCell ref="F211:H211"/>
    <mergeCell ref="F212:H212"/>
    <mergeCell ref="F213:H213"/>
    <mergeCell ref="F208:H208"/>
    <mergeCell ref="F209:H209"/>
    <mergeCell ref="F210:H210"/>
    <mergeCell ref="F205:H205"/>
    <mergeCell ref="F206:H206"/>
    <mergeCell ref="F207:H207"/>
    <mergeCell ref="F202:H202"/>
    <mergeCell ref="F203:H203"/>
    <mergeCell ref="F204:H204"/>
    <mergeCell ref="F199:H199"/>
    <mergeCell ref="F200:H200"/>
    <mergeCell ref="F201:H201"/>
    <mergeCell ref="F196:H196"/>
    <mergeCell ref="F197:H197"/>
    <mergeCell ref="F198:H198"/>
    <mergeCell ref="F193:H193"/>
    <mergeCell ref="F194:H194"/>
    <mergeCell ref="F195:H195"/>
    <mergeCell ref="F190:H190"/>
    <mergeCell ref="F191:H191"/>
    <mergeCell ref="F192:H192"/>
    <mergeCell ref="F187:H187"/>
    <mergeCell ref="F188:H188"/>
    <mergeCell ref="F189:H189"/>
    <mergeCell ref="F184:H184"/>
    <mergeCell ref="F185:H185"/>
    <mergeCell ref="F186:H186"/>
    <mergeCell ref="F181:H181"/>
    <mergeCell ref="F182:H182"/>
    <mergeCell ref="F183:H183"/>
    <mergeCell ref="F178:H178"/>
    <mergeCell ref="F179:H179"/>
    <mergeCell ref="F180:H180"/>
    <mergeCell ref="F175:H175"/>
    <mergeCell ref="F176:H176"/>
    <mergeCell ref="F177:H177"/>
    <mergeCell ref="F172:H172"/>
    <mergeCell ref="F173:H173"/>
    <mergeCell ref="F174:H174"/>
    <mergeCell ref="F169:H169"/>
    <mergeCell ref="F170:H170"/>
    <mergeCell ref="F171:H171"/>
    <mergeCell ref="F166:H166"/>
    <mergeCell ref="F167:H167"/>
    <mergeCell ref="F168:H168"/>
    <mergeCell ref="F163:H163"/>
    <mergeCell ref="F164:H164"/>
    <mergeCell ref="F165:H165"/>
    <mergeCell ref="F160:H160"/>
    <mergeCell ref="F161:H161"/>
    <mergeCell ref="F162:H162"/>
    <mergeCell ref="F157:H157"/>
    <mergeCell ref="F158:H158"/>
    <mergeCell ref="F159:H159"/>
    <mergeCell ref="F154:H154"/>
    <mergeCell ref="F155:H155"/>
    <mergeCell ref="F156:H156"/>
    <mergeCell ref="F151:H151"/>
    <mergeCell ref="F152:H152"/>
    <mergeCell ref="F153:H153"/>
    <mergeCell ref="F148:H148"/>
    <mergeCell ref="F149:H149"/>
    <mergeCell ref="F150:H150"/>
    <mergeCell ref="F145:H145"/>
    <mergeCell ref="F146:H146"/>
    <mergeCell ref="F147:H147"/>
    <mergeCell ref="F142:H142"/>
    <mergeCell ref="F143:H143"/>
    <mergeCell ref="F144:H144"/>
    <mergeCell ref="F139:H139"/>
    <mergeCell ref="F140:H140"/>
    <mergeCell ref="F141:H141"/>
    <mergeCell ref="F136:H136"/>
    <mergeCell ref="F137:H137"/>
    <mergeCell ref="F138:H138"/>
    <mergeCell ref="F133:H133"/>
    <mergeCell ref="F134:H134"/>
    <mergeCell ref="F135:H135"/>
    <mergeCell ref="F130:H130"/>
    <mergeCell ref="F131:H131"/>
    <mergeCell ref="F132:H132"/>
    <mergeCell ref="F127:H127"/>
    <mergeCell ref="F128:H128"/>
    <mergeCell ref="F129:H129"/>
    <mergeCell ref="F124:H124"/>
    <mergeCell ref="F125:H125"/>
    <mergeCell ref="F126:H126"/>
    <mergeCell ref="F121:H121"/>
    <mergeCell ref="F122:H122"/>
    <mergeCell ref="F123:H123"/>
    <mergeCell ref="F118:H118"/>
    <mergeCell ref="F119:H119"/>
    <mergeCell ref="F120:H120"/>
    <mergeCell ref="F115:H115"/>
    <mergeCell ref="F116:H116"/>
    <mergeCell ref="F117:H117"/>
    <mergeCell ref="F112:H112"/>
    <mergeCell ref="F113:H113"/>
    <mergeCell ref="F114:H114"/>
    <mergeCell ref="F109:H109"/>
    <mergeCell ref="F110:H110"/>
    <mergeCell ref="F111:H111"/>
    <mergeCell ref="F106:H106"/>
    <mergeCell ref="F107:H107"/>
    <mergeCell ref="F108:H108"/>
    <mergeCell ref="F103:H103"/>
    <mergeCell ref="F104:H104"/>
    <mergeCell ref="F105:H105"/>
    <mergeCell ref="F100:H100"/>
    <mergeCell ref="F101:H101"/>
    <mergeCell ref="F102:H102"/>
    <mergeCell ref="F97:H97"/>
    <mergeCell ref="F98:H98"/>
    <mergeCell ref="F99:H99"/>
    <mergeCell ref="F94:H94"/>
    <mergeCell ref="F95:H95"/>
    <mergeCell ref="F96:H96"/>
    <mergeCell ref="F91:H91"/>
    <mergeCell ref="F92:H92"/>
    <mergeCell ref="F93:H93"/>
    <mergeCell ref="F88:H88"/>
    <mergeCell ref="F89:H89"/>
    <mergeCell ref="F90:H90"/>
    <mergeCell ref="F85:H85"/>
    <mergeCell ref="F86:H86"/>
    <mergeCell ref="F87:H87"/>
    <mergeCell ref="F82:H82"/>
    <mergeCell ref="F83:H83"/>
    <mergeCell ref="F84:H84"/>
    <mergeCell ref="F79:H79"/>
    <mergeCell ref="F80:H80"/>
    <mergeCell ref="F81:H81"/>
    <mergeCell ref="F76:H76"/>
    <mergeCell ref="F77:H77"/>
    <mergeCell ref="F78:H78"/>
    <mergeCell ref="F73:H73"/>
    <mergeCell ref="F74:H74"/>
    <mergeCell ref="F75:H75"/>
    <mergeCell ref="F70:H70"/>
    <mergeCell ref="F71:H71"/>
    <mergeCell ref="F72:H72"/>
    <mergeCell ref="F67:H67"/>
    <mergeCell ref="F68:H68"/>
    <mergeCell ref="F69:H69"/>
    <mergeCell ref="F64:H64"/>
    <mergeCell ref="F65:H65"/>
    <mergeCell ref="F66:H66"/>
    <mergeCell ref="F61:H61"/>
    <mergeCell ref="F62:H62"/>
    <mergeCell ref="F63:H63"/>
    <mergeCell ref="F58:H58"/>
    <mergeCell ref="F59:H59"/>
    <mergeCell ref="F60:H60"/>
    <mergeCell ref="F55:H55"/>
    <mergeCell ref="F56:H56"/>
    <mergeCell ref="F57:H57"/>
    <mergeCell ref="F52:H52"/>
    <mergeCell ref="F53:H53"/>
    <mergeCell ref="F54:H54"/>
    <mergeCell ref="F49:H49"/>
    <mergeCell ref="F50:H50"/>
    <mergeCell ref="F51:H51"/>
    <mergeCell ref="F46:H46"/>
    <mergeCell ref="F47:H47"/>
    <mergeCell ref="F48:H48"/>
    <mergeCell ref="F43:H43"/>
    <mergeCell ref="F44:H44"/>
    <mergeCell ref="F45:H45"/>
    <mergeCell ref="F40:H40"/>
    <mergeCell ref="F41:H41"/>
    <mergeCell ref="F42:H42"/>
    <mergeCell ref="F37:H37"/>
    <mergeCell ref="F38:H38"/>
    <mergeCell ref="F39:H39"/>
    <mergeCell ref="F34:H34"/>
    <mergeCell ref="F35:H35"/>
    <mergeCell ref="F36:H36"/>
    <mergeCell ref="F31:H31"/>
    <mergeCell ref="F32:H32"/>
    <mergeCell ref="F33:H33"/>
    <mergeCell ref="F28:H28"/>
    <mergeCell ref="F29:H29"/>
    <mergeCell ref="F30:H30"/>
    <mergeCell ref="F25:H25"/>
    <mergeCell ref="F26:H26"/>
    <mergeCell ref="F27:H27"/>
    <mergeCell ref="F22:H22"/>
    <mergeCell ref="F23:H23"/>
    <mergeCell ref="F24:H24"/>
    <mergeCell ref="F19:H19"/>
    <mergeCell ref="F20:H20"/>
    <mergeCell ref="F21:H21"/>
    <mergeCell ref="F16:H16"/>
    <mergeCell ref="F17:H17"/>
    <mergeCell ref="F18:H18"/>
    <mergeCell ref="F4:H4"/>
    <mergeCell ref="F5:H5"/>
    <mergeCell ref="F6:H6"/>
    <mergeCell ref="F2:H2"/>
    <mergeCell ref="F3:H3"/>
    <mergeCell ref="F13:H13"/>
    <mergeCell ref="F14:H14"/>
    <mergeCell ref="F15:H15"/>
    <mergeCell ref="F10:H10"/>
    <mergeCell ref="F11:H11"/>
    <mergeCell ref="F12:H12"/>
    <mergeCell ref="F7:H7"/>
    <mergeCell ref="F8:H8"/>
    <mergeCell ref="F9:H9"/>
  </mergeCells>
  <pageMargins left="0.41666666666666669" right="0.1388888888888889" top="0.27777777777777779" bottom="0.1388888888888889" header="0" footer="0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3" sqref="B3"/>
    </sheetView>
  </sheetViews>
  <sheetFormatPr defaultRowHeight="15"/>
  <cols>
    <col min="1" max="1" width="22.5703125" customWidth="1"/>
    <col min="2" max="2" width="102.140625" customWidth="1"/>
  </cols>
  <sheetData>
    <row r="1" spans="1:3">
      <c r="A1" s="86" t="s">
        <v>437</v>
      </c>
      <c r="C1" s="87">
        <f>KRITÉRIÁ!D3</f>
        <v>0</v>
      </c>
    </row>
    <row r="2" spans="1:3">
      <c r="A2" s="8" t="s">
        <v>434</v>
      </c>
      <c r="B2" s="92"/>
    </row>
    <row r="3" spans="1:3">
      <c r="A3" s="8" t="s">
        <v>436</v>
      </c>
      <c r="B3" s="92"/>
    </row>
    <row r="4" spans="1:3">
      <c r="A4" s="8" t="s">
        <v>435</v>
      </c>
      <c r="B4" s="92"/>
    </row>
    <row r="5" spans="1:3">
      <c r="B5" s="1"/>
    </row>
    <row r="6" spans="1:3">
      <c r="A6" s="8" t="s">
        <v>434</v>
      </c>
      <c r="B6" s="92"/>
    </row>
    <row r="7" spans="1:3">
      <c r="A7" s="8" t="s">
        <v>436</v>
      </c>
      <c r="B7" s="92"/>
    </row>
    <row r="8" spans="1:3">
      <c r="A8" s="8" t="s">
        <v>435</v>
      </c>
      <c r="B8" s="92"/>
    </row>
    <row r="9" spans="1:3">
      <c r="B9" s="1"/>
    </row>
    <row r="10" spans="1:3">
      <c r="A10" s="8" t="s">
        <v>434</v>
      </c>
      <c r="B10" s="92"/>
    </row>
    <row r="11" spans="1:3">
      <c r="A11" s="8" t="s">
        <v>436</v>
      </c>
      <c r="B11" s="92"/>
    </row>
    <row r="12" spans="1:3">
      <c r="A12" s="8" t="s">
        <v>435</v>
      </c>
      <c r="B12" s="92"/>
    </row>
    <row r="13" spans="1:3">
      <c r="A13" s="10"/>
      <c r="B13" s="93"/>
    </row>
    <row r="14" spans="1:3">
      <c r="A14" s="8" t="s">
        <v>434</v>
      </c>
      <c r="B14" s="92"/>
    </row>
    <row r="15" spans="1:3">
      <c r="A15" s="8" t="s">
        <v>436</v>
      </c>
      <c r="B15" s="92"/>
    </row>
    <row r="16" spans="1:3">
      <c r="A16" s="8" t="s">
        <v>435</v>
      </c>
      <c r="B16" s="92"/>
    </row>
  </sheetData>
  <sheetProtection algorithmName="SHA-512" hashValue="cI+viWeBNOw1vpFT4PsSkgaKEW9hyJtQgGkSS80a+Y3EOSNlxvYTw/Futts4lsrA24jTB1J5i1ziPwdnQXU5GQ==" saltValue="iBPChytFVUxqN7/RKcMIF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>
      <selection activeCell="B60" sqref="B60"/>
    </sheetView>
  </sheetViews>
  <sheetFormatPr defaultRowHeight="15"/>
  <cols>
    <col min="1" max="1" width="7" customWidth="1"/>
    <col min="2" max="2" width="96.7109375" customWidth="1"/>
    <col min="3" max="3" width="26.7109375" customWidth="1"/>
  </cols>
  <sheetData>
    <row r="1" spans="1:4">
      <c r="A1" s="86" t="str">
        <f>"Plnenie kritéria 14a aa - počet vysokocitovaných prác členov tímu máte "&amp;KRITÉRIÁ!E7</f>
        <v>Plnenie kritéria 14a aa - počet vysokocitovaných prác členov tímu máte nesplnené</v>
      </c>
    </row>
    <row r="2" spans="1:4">
      <c r="A2" s="86"/>
    </row>
    <row r="3" spans="1:4">
      <c r="A3" t="e">
        <f>"Uveďte "&amp;MIN(KRITÉRIÁ!D7,10)&amp;" prácu/práce/prác členov tímu, ktorá(é) bola(i) citované aspoň "&amp;KRITÉRIÁ!H7&amp;" krát vo WoS/SCOPUS (bez autocitácií)."</f>
        <v>#VALUE!</v>
      </c>
      <c r="B3" s="87"/>
      <c r="D3" s="87"/>
    </row>
    <row r="4" spans="1:4">
      <c r="B4" s="87"/>
      <c r="D4" s="87"/>
    </row>
    <row r="5" spans="1:4">
      <c r="A5" s="89" t="s">
        <v>370</v>
      </c>
      <c r="B5" s="8" t="s">
        <v>438</v>
      </c>
      <c r="C5" s="8" t="s">
        <v>439</v>
      </c>
    </row>
    <row r="6" spans="1:4">
      <c r="A6" s="89">
        <v>1</v>
      </c>
      <c r="B6" s="81"/>
      <c r="C6" s="88"/>
    </row>
    <row r="7" spans="1:4">
      <c r="A7" s="89">
        <v>2</v>
      </c>
      <c r="B7" s="81"/>
      <c r="C7" s="88"/>
    </row>
    <row r="8" spans="1:4">
      <c r="A8" s="89">
        <v>3</v>
      </c>
      <c r="B8" s="81"/>
      <c r="C8" s="88"/>
    </row>
    <row r="9" spans="1:4">
      <c r="A9" s="89">
        <v>4</v>
      </c>
      <c r="B9" s="81"/>
      <c r="C9" s="88"/>
    </row>
    <row r="10" spans="1:4">
      <c r="A10" s="89">
        <v>5</v>
      </c>
      <c r="B10" s="81"/>
      <c r="C10" s="88"/>
    </row>
    <row r="11" spans="1:4">
      <c r="A11" s="89">
        <v>6</v>
      </c>
      <c r="B11" s="81"/>
      <c r="C11" s="88"/>
    </row>
    <row r="12" spans="1:4">
      <c r="A12" s="89">
        <v>7</v>
      </c>
      <c r="B12" s="81"/>
      <c r="C12" s="88"/>
    </row>
    <row r="13" spans="1:4">
      <c r="A13" s="89">
        <v>8</v>
      </c>
      <c r="B13" s="81"/>
      <c r="C13" s="88"/>
    </row>
    <row r="14" spans="1:4">
      <c r="A14" s="89">
        <v>9</v>
      </c>
      <c r="B14" s="81"/>
      <c r="C14" s="88"/>
    </row>
    <row r="15" spans="1:4">
      <c r="A15" s="89">
        <v>10</v>
      </c>
      <c r="B15" s="81"/>
      <c r="C15" s="88"/>
    </row>
    <row r="16" spans="1:4">
      <c r="B16" t="s">
        <v>447</v>
      </c>
    </row>
    <row r="18" spans="1:3">
      <c r="A18" s="86" t="str">
        <f>"Plnenie kritéria 14a ab - počet prác za posledných 6 rokov s počtom citácií minimálne 10 máte "&amp;KRITÉRIÁ!E8</f>
        <v>Plnenie kritéria 14a ab - počet prác za posledných 6 rokov s počtom citácií minimálne 10 máte nesplnené</v>
      </c>
    </row>
    <row r="20" spans="1:3">
      <c r="A20" t="str">
        <f>"Uveďte "&amp;MIN(KRITÉRIÁ!D8,30)&amp;" prác členov tímu s minimálne 10 citáciami podľa WoS/SCOPUS bez autocitácií."</f>
        <v>Uveďte 0 prác členov tímu s minimálne 10 citáciami podľa WoS/SCOPUS bez autocitácií.</v>
      </c>
    </row>
    <row r="22" spans="1:3">
      <c r="A22" s="89" t="s">
        <v>370</v>
      </c>
      <c r="B22" s="8" t="s">
        <v>438</v>
      </c>
      <c r="C22" s="8" t="s">
        <v>439</v>
      </c>
    </row>
    <row r="23" spans="1:3">
      <c r="A23" s="89">
        <v>1</v>
      </c>
      <c r="B23" s="81"/>
      <c r="C23" s="81"/>
    </row>
    <row r="24" spans="1:3">
      <c r="A24" s="89">
        <v>2</v>
      </c>
      <c r="B24" s="81"/>
      <c r="C24" s="81"/>
    </row>
    <row r="25" spans="1:3">
      <c r="A25" s="89">
        <v>3</v>
      </c>
      <c r="B25" s="81"/>
      <c r="C25" s="81"/>
    </row>
    <row r="26" spans="1:3">
      <c r="A26" s="89">
        <v>4</v>
      </c>
      <c r="B26" s="81"/>
      <c r="C26" s="81"/>
    </row>
    <row r="27" spans="1:3">
      <c r="A27" s="89">
        <v>5</v>
      </c>
      <c r="B27" s="81"/>
      <c r="C27" s="81"/>
    </row>
    <row r="28" spans="1:3">
      <c r="A28" s="89">
        <v>6</v>
      </c>
      <c r="B28" s="81"/>
      <c r="C28" s="81"/>
    </row>
    <row r="29" spans="1:3">
      <c r="A29" s="89">
        <v>7</v>
      </c>
      <c r="B29" s="81"/>
      <c r="C29" s="81"/>
    </row>
    <row r="30" spans="1:3">
      <c r="A30" s="89">
        <v>8</v>
      </c>
      <c r="B30" s="81"/>
      <c r="C30" s="81"/>
    </row>
    <row r="31" spans="1:3">
      <c r="A31" s="89">
        <v>9</v>
      </c>
      <c r="B31" s="81"/>
      <c r="C31" s="81"/>
    </row>
    <row r="32" spans="1:3">
      <c r="A32" s="89">
        <v>10</v>
      </c>
      <c r="B32" s="81"/>
      <c r="C32" s="81"/>
    </row>
    <row r="33" spans="1:3">
      <c r="A33" s="89">
        <v>11</v>
      </c>
      <c r="B33" s="81"/>
      <c r="C33" s="81"/>
    </row>
    <row r="34" spans="1:3">
      <c r="A34" s="89">
        <v>12</v>
      </c>
      <c r="B34" s="81"/>
      <c r="C34" s="81"/>
    </row>
    <row r="35" spans="1:3">
      <c r="A35" s="89">
        <v>13</v>
      </c>
      <c r="B35" s="81"/>
      <c r="C35" s="81"/>
    </row>
    <row r="36" spans="1:3">
      <c r="A36" s="89">
        <v>14</v>
      </c>
      <c r="B36" s="81"/>
      <c r="C36" s="81"/>
    </row>
    <row r="37" spans="1:3">
      <c r="A37" s="89">
        <v>15</v>
      </c>
      <c r="B37" s="81"/>
      <c r="C37" s="81"/>
    </row>
    <row r="38" spans="1:3">
      <c r="A38" s="89">
        <v>16</v>
      </c>
      <c r="B38" s="81"/>
      <c r="C38" s="81"/>
    </row>
    <row r="39" spans="1:3">
      <c r="A39" s="89">
        <v>17</v>
      </c>
      <c r="B39" s="81"/>
      <c r="C39" s="81"/>
    </row>
    <row r="40" spans="1:3">
      <c r="A40" s="89">
        <v>18</v>
      </c>
      <c r="B40" s="81"/>
      <c r="C40" s="81"/>
    </row>
    <row r="41" spans="1:3">
      <c r="A41" s="89">
        <v>19</v>
      </c>
      <c r="B41" s="81"/>
      <c r="C41" s="81"/>
    </row>
    <row r="42" spans="1:3">
      <c r="A42" s="89">
        <v>20</v>
      </c>
      <c r="B42" s="81"/>
      <c r="C42" s="81"/>
    </row>
    <row r="43" spans="1:3">
      <c r="A43" s="89">
        <v>21</v>
      </c>
      <c r="B43" s="81"/>
      <c r="C43" s="81"/>
    </row>
    <row r="44" spans="1:3">
      <c r="A44" s="89">
        <v>22</v>
      </c>
      <c r="B44" s="81"/>
      <c r="C44" s="81"/>
    </row>
    <row r="45" spans="1:3">
      <c r="A45" s="89">
        <v>23</v>
      </c>
      <c r="B45" s="81"/>
      <c r="C45" s="81"/>
    </row>
    <row r="46" spans="1:3">
      <c r="A46" s="89">
        <v>24</v>
      </c>
      <c r="B46" s="81"/>
      <c r="C46" s="81"/>
    </row>
    <row r="47" spans="1:3">
      <c r="A47" s="89">
        <v>25</v>
      </c>
      <c r="B47" s="81"/>
      <c r="C47" s="81"/>
    </row>
    <row r="48" spans="1:3">
      <c r="A48" s="89">
        <v>26</v>
      </c>
      <c r="B48" s="81"/>
      <c r="C48" s="81"/>
    </row>
    <row r="49" spans="1:3">
      <c r="A49" s="89">
        <v>27</v>
      </c>
      <c r="B49" s="81"/>
      <c r="C49" s="81"/>
    </row>
    <row r="50" spans="1:3">
      <c r="A50" s="89">
        <v>28</v>
      </c>
      <c r="B50" s="81"/>
      <c r="C50" s="81"/>
    </row>
    <row r="51" spans="1:3">
      <c r="A51" s="89">
        <v>29</v>
      </c>
      <c r="B51" s="81"/>
      <c r="C51" s="81"/>
    </row>
    <row r="52" spans="1:3">
      <c r="A52" s="89">
        <v>30</v>
      </c>
      <c r="B52" s="81"/>
      <c r="C52" s="81"/>
    </row>
    <row r="53" spans="1:3">
      <c r="B53" t="s">
        <v>447</v>
      </c>
    </row>
    <row r="55" spans="1:3">
      <c r="A55" s="86" t="str">
        <f>"Plnenie kritéria 14a ac - H-index tímu máte "&amp;KRITÉRIÁ!E9</f>
        <v>Plnenie kritéria 14a ac - H-index tímu máte nesplnené</v>
      </c>
    </row>
    <row r="57" spans="1:3">
      <c r="A57" s="97" t="e">
        <f>"Uveďte "&amp;MIN(KRITÉRIÁ!D9,30)&amp;" prác členov tímu vo hodnotenej(ných) vednej(ných) oblasti(ach) s minimálne "&amp;KRITÉRIÁ!J9&amp;" citáciami podľa WoS/SCOPUS bez autocitácií. Prácu/práce v počte "&amp;KRITÉRIÁ!D10&amp;" , ktorej/ktorých spoluautorom je mladý vedecký pracovník zvýraznite"</f>
        <v>#VALUE!</v>
      </c>
    </row>
    <row r="59" spans="1:3">
      <c r="A59" s="89" t="s">
        <v>370</v>
      </c>
      <c r="B59" s="8" t="s">
        <v>438</v>
      </c>
      <c r="C59" s="8" t="s">
        <v>439</v>
      </c>
    </row>
    <row r="60" spans="1:3">
      <c r="A60" s="89">
        <v>1</v>
      </c>
      <c r="B60" s="81"/>
      <c r="C60" s="81"/>
    </row>
    <row r="61" spans="1:3">
      <c r="A61" s="89">
        <v>2</v>
      </c>
      <c r="B61" s="81"/>
      <c r="C61" s="81"/>
    </row>
    <row r="62" spans="1:3">
      <c r="A62" s="89">
        <v>3</v>
      </c>
      <c r="B62" s="81"/>
      <c r="C62" s="81"/>
    </row>
    <row r="63" spans="1:3">
      <c r="A63" s="89">
        <v>4</v>
      </c>
      <c r="B63" s="81"/>
      <c r="C63" s="81"/>
    </row>
    <row r="64" spans="1:3">
      <c r="A64" s="89">
        <v>5</v>
      </c>
      <c r="B64" s="81"/>
      <c r="C64" s="81"/>
    </row>
    <row r="65" spans="1:3">
      <c r="A65" s="89">
        <v>6</v>
      </c>
      <c r="B65" s="81"/>
      <c r="C65" s="81"/>
    </row>
    <row r="66" spans="1:3">
      <c r="A66" s="89">
        <v>7</v>
      </c>
      <c r="B66" s="81"/>
      <c r="C66" s="81"/>
    </row>
    <row r="67" spans="1:3">
      <c r="A67" s="89">
        <v>8</v>
      </c>
      <c r="B67" s="81"/>
      <c r="C67" s="81"/>
    </row>
    <row r="68" spans="1:3">
      <c r="A68" s="89">
        <v>9</v>
      </c>
      <c r="B68" s="81"/>
      <c r="C68" s="81"/>
    </row>
    <row r="69" spans="1:3">
      <c r="A69" s="89">
        <v>10</v>
      </c>
      <c r="B69" s="81"/>
      <c r="C69" s="81"/>
    </row>
    <row r="70" spans="1:3">
      <c r="A70" s="89">
        <v>11</v>
      </c>
      <c r="B70" s="81"/>
      <c r="C70" s="81"/>
    </row>
    <row r="71" spans="1:3">
      <c r="A71" s="89">
        <v>12</v>
      </c>
      <c r="B71" s="81"/>
      <c r="C71" s="81"/>
    </row>
    <row r="72" spans="1:3">
      <c r="A72" s="89">
        <v>13</v>
      </c>
      <c r="B72" s="81"/>
      <c r="C72" s="81"/>
    </row>
    <row r="73" spans="1:3">
      <c r="A73" s="89">
        <v>14</v>
      </c>
      <c r="B73" s="81"/>
      <c r="C73" s="81"/>
    </row>
    <row r="74" spans="1:3">
      <c r="A74" s="89">
        <v>15</v>
      </c>
      <c r="B74" s="81"/>
      <c r="C74" s="81"/>
    </row>
    <row r="75" spans="1:3">
      <c r="A75" s="89">
        <v>16</v>
      </c>
      <c r="B75" s="81"/>
      <c r="C75" s="81"/>
    </row>
    <row r="76" spans="1:3">
      <c r="A76" s="89">
        <v>17</v>
      </c>
      <c r="B76" s="81"/>
      <c r="C76" s="81"/>
    </row>
    <row r="77" spans="1:3">
      <c r="A77" s="89">
        <v>18</v>
      </c>
      <c r="B77" s="81"/>
      <c r="C77" s="81"/>
    </row>
    <row r="78" spans="1:3">
      <c r="A78" s="89">
        <v>19</v>
      </c>
      <c r="B78" s="81"/>
      <c r="C78" s="81"/>
    </row>
    <row r="79" spans="1:3">
      <c r="A79" s="89">
        <v>20</v>
      </c>
      <c r="B79" s="81"/>
      <c r="C79" s="81"/>
    </row>
    <row r="80" spans="1:3">
      <c r="A80" s="89">
        <v>21</v>
      </c>
      <c r="B80" s="81"/>
      <c r="C80" s="81"/>
    </row>
    <row r="81" spans="1:3">
      <c r="A81" s="89">
        <v>22</v>
      </c>
      <c r="B81" s="81"/>
      <c r="C81" s="81"/>
    </row>
    <row r="82" spans="1:3">
      <c r="A82" s="89">
        <v>23</v>
      </c>
      <c r="B82" s="81"/>
      <c r="C82" s="81"/>
    </row>
    <row r="83" spans="1:3">
      <c r="A83" s="89">
        <v>24</v>
      </c>
      <c r="B83" s="81"/>
      <c r="C83" s="81"/>
    </row>
    <row r="84" spans="1:3">
      <c r="A84" s="89">
        <v>25</v>
      </c>
      <c r="B84" s="81"/>
      <c r="C84" s="81"/>
    </row>
    <row r="85" spans="1:3">
      <c r="A85" s="89">
        <v>26</v>
      </c>
      <c r="B85" s="81"/>
      <c r="C85" s="81"/>
    </row>
    <row r="86" spans="1:3">
      <c r="A86" s="89">
        <v>27</v>
      </c>
      <c r="B86" s="81"/>
      <c r="C86" s="81"/>
    </row>
    <row r="87" spans="1:3">
      <c r="A87" s="89">
        <v>28</v>
      </c>
      <c r="B87" s="81"/>
      <c r="C87" s="81"/>
    </row>
    <row r="88" spans="1:3">
      <c r="A88" s="89">
        <v>29</v>
      </c>
      <c r="B88" s="81"/>
      <c r="C88" s="81"/>
    </row>
    <row r="89" spans="1:3">
      <c r="A89" s="89">
        <v>30</v>
      </c>
      <c r="B89" s="81"/>
      <c r="C89" s="81"/>
    </row>
    <row r="90" spans="1:3">
      <c r="B90" t="s">
        <v>447</v>
      </c>
    </row>
    <row r="92" spans="1:3">
      <c r="A92" s="86" t="str">
        <f>"Plnenie kritéria 14a ad - knižné diela v zahranič. vydavateľstvách. (kategórie AAA,ABC) máte "&amp;KRITÉRIÁ!E11</f>
        <v>Plnenie kritéria 14a ad - knižné diela v zahranič. vydavateľstvách. (kategórie AAA,ABC) máte nesplnené</v>
      </c>
    </row>
    <row r="94" spans="1:3">
      <c r="A94" t="str">
        <f>"Uveďte "&amp;MIN(KRITÉRIÁ!D11,8)&amp;" knižných diel kategórie AAA, ABC vydaných v renomovaných zahraničných vydavateľstvách"</f>
        <v>Uveďte 0 knižných diel kategórie AAA, ABC vydaných v renomovaných zahraničných vydavateľstvách</v>
      </c>
    </row>
    <row r="96" spans="1:3">
      <c r="A96" s="89" t="s">
        <v>370</v>
      </c>
      <c r="B96" s="9" t="s">
        <v>440</v>
      </c>
      <c r="C96" s="90"/>
    </row>
    <row r="97" spans="1:3">
      <c r="A97" s="89">
        <v>1</v>
      </c>
      <c r="B97" s="82"/>
      <c r="C97" s="90"/>
    </row>
    <row r="98" spans="1:3">
      <c r="A98" s="89">
        <v>2</v>
      </c>
      <c r="B98" s="82"/>
      <c r="C98" s="90"/>
    </row>
    <row r="99" spans="1:3">
      <c r="A99" s="89">
        <v>3</v>
      </c>
      <c r="B99" s="82"/>
      <c r="C99" s="90"/>
    </row>
    <row r="100" spans="1:3">
      <c r="A100" s="89">
        <v>4</v>
      </c>
      <c r="B100" s="82"/>
      <c r="C100" s="90"/>
    </row>
    <row r="101" spans="1:3">
      <c r="A101" s="89">
        <v>5</v>
      </c>
      <c r="B101" s="82"/>
      <c r="C101" s="90"/>
    </row>
    <row r="102" spans="1:3">
      <c r="A102" s="89">
        <v>6</v>
      </c>
      <c r="B102" s="82"/>
      <c r="C102" s="90"/>
    </row>
    <row r="103" spans="1:3">
      <c r="A103" s="89">
        <v>7</v>
      </c>
      <c r="B103" s="82"/>
      <c r="C103" s="90"/>
    </row>
    <row r="104" spans="1:3">
      <c r="A104" s="89">
        <v>8</v>
      </c>
      <c r="B104" s="82"/>
      <c r="C104" s="90"/>
    </row>
    <row r="105" spans="1:3">
      <c r="B105" t="s">
        <v>448</v>
      </c>
    </row>
  </sheetData>
  <sheetProtection algorithmName="SHA-512" hashValue="2EykmH9sdqggKbwN+ot++aCuhgG+TsR6ZVtOTBeU8Q/xRyodaT57rb3aHEnVq6y1woITxppb5hMG/26DrQO8aA==" saltValue="VQ9mdDMts8vksB5/BZcHzg==" spinCount="100000" sheet="1" objects="1" scenarios="1" selectLockedCells="1"/>
  <conditionalFormatting sqref="C23:C52">
    <cfRule type="cellIs" dxfId="5" priority="7" operator="lessThan">
      <formula>10</formula>
    </cfRule>
    <cfRule type="cellIs" dxfId="4" priority="8" operator="greaterThanOrEqual">
      <formula>10</formula>
    </cfRule>
    <cfRule type="cellIs" priority="9" operator="greaterThanOrEqual">
      <formula>10</formula>
    </cfRule>
  </conditionalFormatting>
  <conditionalFormatting sqref="C60:C89">
    <cfRule type="cellIs" dxfId="3" priority="4" operator="lessThan">
      <formula>10</formula>
    </cfRule>
    <cfRule type="cellIs" dxfId="2" priority="5" operator="greaterThanOrEqual">
      <formula>10</formula>
    </cfRule>
    <cfRule type="cellIs" priority="6" operator="greaterThanOrEqual">
      <formula>10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A5753DF4-1DB7-48F2-A692-CC0E9D0BF758}">
            <xm:f>KRITÉRIÁ!$H$7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OrEqual" id="{0D8C2957-3366-40BE-9823-3801759FC48F}">
            <xm:f>KRITÉRIÁ!$H$7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C6:C15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B74" sqref="B74"/>
    </sheetView>
  </sheetViews>
  <sheetFormatPr defaultRowHeight="15"/>
  <cols>
    <col min="1" max="1" width="6.42578125" customWidth="1"/>
    <col min="2" max="2" width="125" customWidth="1"/>
    <col min="3" max="3" width="26.5703125" customWidth="1"/>
  </cols>
  <sheetData>
    <row r="1" spans="1:2">
      <c r="A1" s="86" t="str">
        <f>"Plnenie kritéria 14b ba - Dokladovateľné vystúpenia na medzinárodných kongresoch so zameraním na obor máte "&amp;KRITÉRIÁ!E7</f>
        <v>Plnenie kritéria 14b ba - Dokladovateľné vystúpenia na medzinárodných kongresoch so zameraním na obor máte nesplnené</v>
      </c>
    </row>
    <row r="3" spans="1:2">
      <c r="A3" t="str">
        <f>"Uveďte identifikáciu "&amp;MIN(KRITÉRIÁ!D13,10)&amp;" vystúpenia/vystúpení členov tímu na medzinárodných kongresoch"</f>
        <v>Uveďte identifikáciu 0 vystúpenia/vystúpení členov tímu na medzinárodných kongresoch</v>
      </c>
    </row>
    <row r="5" spans="1:2">
      <c r="A5" s="89" t="s">
        <v>370</v>
      </c>
      <c r="B5" s="8" t="s">
        <v>441</v>
      </c>
    </row>
    <row r="6" spans="1:2">
      <c r="A6" s="89">
        <v>1</v>
      </c>
      <c r="B6" s="81"/>
    </row>
    <row r="7" spans="1:2">
      <c r="A7" s="89">
        <v>2</v>
      </c>
      <c r="B7" s="81"/>
    </row>
    <row r="8" spans="1:2">
      <c r="A8" s="89">
        <v>3</v>
      </c>
      <c r="B8" s="81"/>
    </row>
    <row r="9" spans="1:2">
      <c r="A9" s="89">
        <v>4</v>
      </c>
      <c r="B9" s="81"/>
    </row>
    <row r="10" spans="1:2">
      <c r="A10" s="89">
        <v>5</v>
      </c>
      <c r="B10" s="81"/>
    </row>
    <row r="11" spans="1:2">
      <c r="A11" s="89">
        <v>6</v>
      </c>
      <c r="B11" s="81"/>
    </row>
    <row r="12" spans="1:2">
      <c r="A12" s="89">
        <v>7</v>
      </c>
      <c r="B12" s="81"/>
    </row>
    <row r="13" spans="1:2">
      <c r="A13" s="89">
        <v>8</v>
      </c>
      <c r="B13" s="81"/>
    </row>
    <row r="14" spans="1:2">
      <c r="A14" s="89">
        <v>9</v>
      </c>
      <c r="B14" s="81"/>
    </row>
    <row r="15" spans="1:2">
      <c r="A15" s="89">
        <v>10</v>
      </c>
      <c r="B15" s="81"/>
    </row>
    <row r="16" spans="1:2">
      <c r="B16" t="s">
        <v>445</v>
      </c>
    </row>
    <row r="18" spans="1:2">
      <c r="A18" s="86" t="str">
        <f>"Plnenie kritéria 14b bb - Medzinárodné ocenenie v danom obore máte "&amp;KRITÉRIÁ!E14</f>
        <v>Plnenie kritéria 14b bb - Medzinárodné ocenenie v danom obore máte nesplnené</v>
      </c>
    </row>
    <row r="20" spans="1:2">
      <c r="A20" t="str">
        <f>"Uveďte identifikáciu "&amp;MIN(KRITÉRIÁ!D14,10)&amp;" medzinárodných ocenení členov tímu."</f>
        <v>Uveďte identifikáciu 0 medzinárodných ocenení členov tímu.</v>
      </c>
    </row>
    <row r="22" spans="1:2">
      <c r="A22" s="89" t="s">
        <v>370</v>
      </c>
      <c r="B22" s="8" t="s">
        <v>442</v>
      </c>
    </row>
    <row r="23" spans="1:2">
      <c r="A23" s="89">
        <v>1</v>
      </c>
      <c r="B23" s="81"/>
    </row>
    <row r="24" spans="1:2">
      <c r="A24" s="89">
        <v>2</v>
      </c>
      <c r="B24" s="81"/>
    </row>
    <row r="25" spans="1:2">
      <c r="A25" s="89">
        <v>3</v>
      </c>
      <c r="B25" s="81"/>
    </row>
    <row r="26" spans="1:2">
      <c r="A26" s="89">
        <v>4</v>
      </c>
      <c r="B26" s="81"/>
    </row>
    <row r="27" spans="1:2">
      <c r="A27" s="89">
        <v>5</v>
      </c>
      <c r="B27" s="81"/>
    </row>
    <row r="28" spans="1:2">
      <c r="A28" s="89">
        <v>6</v>
      </c>
      <c r="B28" s="81"/>
    </row>
    <row r="29" spans="1:2">
      <c r="A29" s="89">
        <v>7</v>
      </c>
      <c r="B29" s="81"/>
    </row>
    <row r="30" spans="1:2">
      <c r="A30" s="89">
        <v>8</v>
      </c>
      <c r="B30" s="81"/>
    </row>
    <row r="31" spans="1:2">
      <c r="A31" s="89">
        <v>9</v>
      </c>
      <c r="B31" s="81"/>
    </row>
    <row r="32" spans="1:2">
      <c r="A32" s="89">
        <v>10</v>
      </c>
      <c r="B32" s="81"/>
    </row>
    <row r="33" spans="1:2">
      <c r="B33" t="s">
        <v>446</v>
      </c>
    </row>
    <row r="35" spans="1:2">
      <c r="A35" s="86" t="str">
        <f>"Plnenie kritéria 14b bc - Účasť na medzinárodných projektoch, grantoch máte "&amp;KRITÉRIÁ!E15</f>
        <v>Plnenie kritéria 14b bc - Účasť na medzinárodných projektoch, grantoch máte nesplnené</v>
      </c>
    </row>
    <row r="37" spans="1:2">
      <c r="A37" t="str">
        <f>"Uveďte identifikáciu "&amp;MIN(KRITÉRIÁ!D15,10)&amp;" účastí členov tímu na medzinárodných grantoch."</f>
        <v>Uveďte identifikáciu 0 účastí členov tímu na medzinárodných grantoch.</v>
      </c>
    </row>
    <row r="39" spans="1:2">
      <c r="A39" s="89" t="s">
        <v>370</v>
      </c>
      <c r="B39" s="8" t="s">
        <v>462</v>
      </c>
    </row>
    <row r="40" spans="1:2">
      <c r="A40" s="89">
        <v>1</v>
      </c>
      <c r="B40" s="81"/>
    </row>
    <row r="41" spans="1:2">
      <c r="A41" s="89">
        <v>2</v>
      </c>
      <c r="B41" s="81"/>
    </row>
    <row r="42" spans="1:2">
      <c r="A42" s="89">
        <v>3</v>
      </c>
      <c r="B42" s="81"/>
    </row>
    <row r="43" spans="1:2">
      <c r="A43" s="89">
        <v>4</v>
      </c>
      <c r="B43" s="81"/>
    </row>
    <row r="44" spans="1:2">
      <c r="A44" s="89">
        <v>5</v>
      </c>
      <c r="B44" s="81"/>
    </row>
    <row r="45" spans="1:2">
      <c r="A45" s="89">
        <v>6</v>
      </c>
      <c r="B45" s="81"/>
    </row>
    <row r="46" spans="1:2">
      <c r="A46" s="89">
        <v>7</v>
      </c>
      <c r="B46" s="81"/>
    </row>
    <row r="47" spans="1:2">
      <c r="A47" s="89">
        <v>8</v>
      </c>
      <c r="B47" s="81"/>
    </row>
    <row r="48" spans="1:2">
      <c r="A48" s="89">
        <v>9</v>
      </c>
      <c r="B48" s="81"/>
    </row>
    <row r="49" spans="1:2">
      <c r="A49" s="89">
        <v>10</v>
      </c>
      <c r="B49" s="81"/>
    </row>
    <row r="50" spans="1:2" ht="30">
      <c r="B50" s="96" t="s">
        <v>463</v>
      </c>
    </row>
    <row r="52" spans="1:2">
      <c r="A52" s="86" t="str">
        <f>"Plnenie kritéria 14b bd - Člen tímu je voleným členom vedeckej alebo umeleckej spoločnosti, člen redakčnej rady vedeckého časopisu  indexovanom v Scopus/WoS máte "&amp;KRITÉRIÁ!E16</f>
        <v>Plnenie kritéria 14b bd - Člen tímu je voleným členom vedeckej alebo umeleckej spoločnosti, člen redakčnej rady vedeckého časopisu  indexovanom v Scopus/WoS máte nesplnené</v>
      </c>
    </row>
    <row r="54" spans="1:2">
      <c r="A54" t="str">
        <f>"Uveďte identifikáciu "&amp;MIN(KRITÉRIÁ!D16,10)&amp;" volených členstiev tímu vo vedeckých alebo umeleckých spoločnostiach alebo členstiev v redakčných radách časopisoch indexovaných v SCOPUS/WoS."</f>
        <v>Uveďte identifikáciu 0 volených členstiev tímu vo vedeckých alebo umeleckých spoločnostiach alebo členstiev v redakčných radách časopisoch indexovaných v SCOPUS/WoS.</v>
      </c>
    </row>
    <row r="56" spans="1:2">
      <c r="A56" s="89" t="s">
        <v>370</v>
      </c>
      <c r="B56" s="8" t="s">
        <v>443</v>
      </c>
    </row>
    <row r="57" spans="1:2">
      <c r="A57" s="89">
        <v>1</v>
      </c>
      <c r="B57" s="81"/>
    </row>
    <row r="58" spans="1:2">
      <c r="A58" s="89">
        <v>2</v>
      </c>
      <c r="B58" s="81"/>
    </row>
    <row r="59" spans="1:2">
      <c r="A59" s="89">
        <v>3</v>
      </c>
      <c r="B59" s="81"/>
    </row>
    <row r="60" spans="1:2">
      <c r="A60" s="89">
        <v>4</v>
      </c>
      <c r="B60" s="81"/>
    </row>
    <row r="61" spans="1:2">
      <c r="A61" s="89">
        <v>5</v>
      </c>
      <c r="B61" s="81"/>
    </row>
    <row r="62" spans="1:2">
      <c r="A62" s="89">
        <v>6</v>
      </c>
      <c r="B62" s="81"/>
    </row>
    <row r="63" spans="1:2">
      <c r="A63" s="89">
        <v>7</v>
      </c>
      <c r="B63" s="81"/>
    </row>
    <row r="64" spans="1:2">
      <c r="A64" s="89">
        <v>8</v>
      </c>
      <c r="B64" s="81"/>
    </row>
    <row r="65" spans="1:3">
      <c r="A65" s="89">
        <v>9</v>
      </c>
      <c r="B65" s="81"/>
    </row>
    <row r="66" spans="1:3">
      <c r="A66" s="89">
        <v>10</v>
      </c>
      <c r="B66" s="81"/>
    </row>
    <row r="67" spans="1:3" ht="45">
      <c r="B67" s="96" t="s">
        <v>464</v>
      </c>
    </row>
    <row r="69" spans="1:3">
      <c r="A69" s="86" t="str">
        <f>"Plnenie kritéria 14b be - Publikácie s medzinárodným autorským kolektívom (autorský kolektív minimálne z 3 rôznych krajín - UNIZA + 2 zahraničné pracoviská z 2 rôznych krajín) máte "&amp;KRITÉRIÁ!E17</f>
        <v>Plnenie kritéria 14b be - Publikácie s medzinárodným autorským kolektívom (autorský kolektív minimálne z 3 rôznych krajín - UNIZA + 2 zahraničné pracoviská z 2 rôznych krajín) máte nesplnené</v>
      </c>
    </row>
    <row r="71" spans="1:3">
      <c r="A71" t="str">
        <f>"Uveďte "&amp;MIN(KRITÉRIÁ!D17,20)&amp;" prác s medzinárodným autorským kolektívom + uveďte počet citácií na uvedené práce, pričom "&amp;KRITÉRIÁ!D17/2&amp;" publikácií musí mať minimálne 5 citácií."</f>
        <v>Uveďte 0 prác s medzinárodným autorským kolektívom + uveďte počet citácií na uvedené práce, pričom 0 publikácií musí mať minimálne 5 citácií.</v>
      </c>
    </row>
    <row r="73" spans="1:3">
      <c r="A73" s="89" t="s">
        <v>370</v>
      </c>
      <c r="B73" s="8" t="s">
        <v>438</v>
      </c>
      <c r="C73" s="91" t="s">
        <v>444</v>
      </c>
    </row>
    <row r="74" spans="1:3">
      <c r="A74" s="89">
        <v>1</v>
      </c>
      <c r="B74" s="81"/>
      <c r="C74" s="88"/>
    </row>
    <row r="75" spans="1:3">
      <c r="A75" s="89">
        <v>2</v>
      </c>
      <c r="B75" s="81"/>
      <c r="C75" s="88"/>
    </row>
    <row r="76" spans="1:3">
      <c r="A76" s="89">
        <v>3</v>
      </c>
      <c r="B76" s="81"/>
      <c r="C76" s="88"/>
    </row>
    <row r="77" spans="1:3">
      <c r="A77" s="89">
        <v>4</v>
      </c>
      <c r="B77" s="81"/>
      <c r="C77" s="88"/>
    </row>
    <row r="78" spans="1:3">
      <c r="A78" s="89">
        <v>5</v>
      </c>
      <c r="B78" s="81"/>
      <c r="C78" s="88"/>
    </row>
    <row r="79" spans="1:3">
      <c r="A79" s="89">
        <v>6</v>
      </c>
      <c r="B79" s="81"/>
      <c r="C79" s="88"/>
    </row>
    <row r="80" spans="1:3">
      <c r="A80" s="89">
        <v>7</v>
      </c>
      <c r="B80" s="81"/>
      <c r="C80" s="88"/>
    </row>
    <row r="81" spans="1:3">
      <c r="A81" s="89">
        <v>8</v>
      </c>
      <c r="B81" s="81"/>
      <c r="C81" s="88"/>
    </row>
    <row r="82" spans="1:3">
      <c r="A82" s="89">
        <v>9</v>
      </c>
      <c r="B82" s="81"/>
      <c r="C82" s="88"/>
    </row>
    <row r="83" spans="1:3">
      <c r="A83" s="89">
        <v>10</v>
      </c>
      <c r="B83" s="81"/>
      <c r="C83" s="88"/>
    </row>
    <row r="84" spans="1:3">
      <c r="A84" s="89">
        <v>11</v>
      </c>
      <c r="B84" s="81"/>
      <c r="C84" s="88"/>
    </row>
    <row r="85" spans="1:3">
      <c r="A85" s="89">
        <v>12</v>
      </c>
      <c r="B85" s="81"/>
      <c r="C85" s="88"/>
    </row>
    <row r="86" spans="1:3">
      <c r="A86" s="89">
        <v>13</v>
      </c>
      <c r="B86" s="81"/>
      <c r="C86" s="88"/>
    </row>
    <row r="87" spans="1:3">
      <c r="A87" s="89">
        <v>14</v>
      </c>
      <c r="B87" s="81"/>
      <c r="C87" s="88"/>
    </row>
    <row r="88" spans="1:3">
      <c r="A88" s="89">
        <v>15</v>
      </c>
      <c r="B88" s="81"/>
      <c r="C88" s="88"/>
    </row>
    <row r="89" spans="1:3">
      <c r="A89" s="89">
        <v>16</v>
      </c>
      <c r="B89" s="81"/>
      <c r="C89" s="88"/>
    </row>
    <row r="90" spans="1:3">
      <c r="A90" s="89">
        <v>17</v>
      </c>
      <c r="B90" s="81"/>
      <c r="C90" s="88"/>
    </row>
    <row r="91" spans="1:3">
      <c r="A91" s="89">
        <v>18</v>
      </c>
      <c r="B91" s="81"/>
      <c r="C91" s="88"/>
    </row>
    <row r="92" spans="1:3">
      <c r="A92" s="89">
        <v>19</v>
      </c>
      <c r="B92" s="81"/>
      <c r="C92" s="88"/>
    </row>
    <row r="93" spans="1:3">
      <c r="A93" s="89">
        <v>20</v>
      </c>
      <c r="B93" s="81"/>
      <c r="C93" s="88"/>
    </row>
    <row r="94" spans="1:3">
      <c r="B94" t="s">
        <v>447</v>
      </c>
    </row>
  </sheetData>
  <sheetProtection algorithmName="SHA-512" hashValue="zCXBiMmc61SnwrWdZ97xG54YRhcl3xHUn1bwV5KV0cMVidKDcroTfZPbGbM4jw+ePKvJG6NJUA35ox9rmqhg+w==" saltValue="u5SirxEVBlOowuBaQTwteQ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workbookViewId="0">
      <selection activeCell="B13" sqref="B13"/>
    </sheetView>
  </sheetViews>
  <sheetFormatPr defaultRowHeight="15"/>
  <cols>
    <col min="1" max="1" width="6.42578125" customWidth="1"/>
    <col min="2" max="2" width="125" customWidth="1"/>
    <col min="3" max="3" width="26.5703125" customWidth="1"/>
  </cols>
  <sheetData>
    <row r="1" spans="1:2">
      <c r="A1" s="86" t="str">
        <f>"Plnenie kritéria 14c ca - Patenty, úžitkové vzory, technické diela máte "&amp;KRITÉRIÁ!E20</f>
        <v>Plnenie kritéria 14c ca - Patenty, úžitkové vzory, technické diela máte nesplnené</v>
      </c>
    </row>
    <row r="3" spans="1:2">
      <c r="A3" t="str">
        <f>"Uveďte "&amp;MIN(KRITÉRIÁ!D20,20)&amp;" identifikácií patentov, úžitkových vzorov alebo technických diel"</f>
        <v>Uveďte 0 identifikácií patentov, úžitkových vzorov alebo technických diel</v>
      </c>
    </row>
    <row r="5" spans="1:2">
      <c r="A5" s="89" t="s">
        <v>370</v>
      </c>
      <c r="B5" s="8" t="s">
        <v>449</v>
      </c>
    </row>
    <row r="6" spans="1:2">
      <c r="A6" s="89">
        <v>1</v>
      </c>
      <c r="B6" s="81"/>
    </row>
    <row r="7" spans="1:2">
      <c r="A7" s="89">
        <v>2</v>
      </c>
      <c r="B7" s="81"/>
    </row>
    <row r="8" spans="1:2">
      <c r="A8" s="89">
        <v>3</v>
      </c>
      <c r="B8" s="81"/>
    </row>
    <row r="9" spans="1:2">
      <c r="A9" s="89">
        <v>4</v>
      </c>
      <c r="B9" s="81"/>
    </row>
    <row r="10" spans="1:2">
      <c r="A10" s="89">
        <v>5</v>
      </c>
      <c r="B10" s="81"/>
    </row>
    <row r="11" spans="1:2">
      <c r="A11" s="89">
        <v>6</v>
      </c>
      <c r="B11" s="81"/>
    </row>
    <row r="12" spans="1:2">
      <c r="A12" s="89">
        <v>7</v>
      </c>
      <c r="B12" s="81"/>
    </row>
    <row r="13" spans="1:2">
      <c r="A13" s="89">
        <v>8</v>
      </c>
      <c r="B13" s="81"/>
    </row>
    <row r="14" spans="1:2">
      <c r="A14" s="89">
        <v>9</v>
      </c>
      <c r="B14" s="81"/>
    </row>
    <row r="15" spans="1:2">
      <c r="A15" s="89">
        <v>10</v>
      </c>
      <c r="B15" s="81"/>
    </row>
    <row r="16" spans="1:2">
      <c r="A16" s="89">
        <v>11</v>
      </c>
      <c r="B16" s="81"/>
    </row>
    <row r="17" spans="1:2">
      <c r="A17" s="89">
        <v>12</v>
      </c>
      <c r="B17" s="81"/>
    </row>
    <row r="18" spans="1:2">
      <c r="A18" s="89">
        <v>13</v>
      </c>
      <c r="B18" s="81"/>
    </row>
    <row r="19" spans="1:2">
      <c r="A19" s="89">
        <v>14</v>
      </c>
      <c r="B19" s="81"/>
    </row>
    <row r="20" spans="1:2">
      <c r="A20" s="89">
        <v>15</v>
      </c>
      <c r="B20" s="81"/>
    </row>
    <row r="21" spans="1:2">
      <c r="A21" s="89">
        <v>16</v>
      </c>
      <c r="B21" s="81"/>
    </row>
    <row r="22" spans="1:2">
      <c r="A22" s="89">
        <v>17</v>
      </c>
      <c r="B22" s="81"/>
    </row>
    <row r="23" spans="1:2">
      <c r="A23" s="89">
        <v>18</v>
      </c>
      <c r="B23" s="81"/>
    </row>
    <row r="24" spans="1:2">
      <c r="A24" s="89">
        <v>19</v>
      </c>
      <c r="B24" s="81"/>
    </row>
    <row r="25" spans="1:2">
      <c r="A25" s="89">
        <v>20</v>
      </c>
      <c r="B25" s="81"/>
    </row>
    <row r="26" spans="1:2">
      <c r="B26" t="s">
        <v>450</v>
      </c>
    </row>
    <row r="28" spans="1:2">
      <c r="A28" s="86" t="str">
        <f>"Plnenie kritéria 14c cb -Nové liečebné, diagnostické, technické postupy máte "&amp;KRITÉRIÁ!E21</f>
        <v>Plnenie kritéria 14c cb -Nové liečebné, diagnostické, technické postupy máte nesplnené</v>
      </c>
    </row>
    <row r="30" spans="1:2">
      <c r="A30" t="str">
        <f>"Uveďte identifikáciu "&amp;MIN(KRITÉRIÁ!D21,10)&amp;" liečebných, diagnostických alebo technických postupov."</f>
        <v>Uveďte identifikáciu 0 liečebných, diagnostických alebo technických postupov.</v>
      </c>
    </row>
    <row r="32" spans="1:2">
      <c r="A32" s="89" t="s">
        <v>370</v>
      </c>
      <c r="B32" s="8" t="s">
        <v>451</v>
      </c>
    </row>
    <row r="33" spans="1:2">
      <c r="A33" s="89">
        <v>1</v>
      </c>
      <c r="B33" s="81"/>
    </row>
    <row r="34" spans="1:2">
      <c r="A34" s="89">
        <v>2</v>
      </c>
      <c r="B34" s="81"/>
    </row>
    <row r="35" spans="1:2">
      <c r="A35" s="89">
        <v>3</v>
      </c>
      <c r="B35" s="81"/>
    </row>
    <row r="36" spans="1:2">
      <c r="A36" s="89">
        <v>4</v>
      </c>
      <c r="B36" s="81"/>
    </row>
    <row r="37" spans="1:2">
      <c r="A37" s="89">
        <v>5</v>
      </c>
      <c r="B37" s="81"/>
    </row>
    <row r="38" spans="1:2">
      <c r="A38" s="89">
        <v>6</v>
      </c>
      <c r="B38" s="81"/>
    </row>
    <row r="39" spans="1:2">
      <c r="A39" s="89">
        <v>7</v>
      </c>
      <c r="B39" s="81"/>
    </row>
    <row r="40" spans="1:2">
      <c r="A40" s="89">
        <v>8</v>
      </c>
      <c r="B40" s="81"/>
    </row>
    <row r="41" spans="1:2">
      <c r="A41" s="89">
        <v>9</v>
      </c>
      <c r="B41" s="81"/>
    </row>
    <row r="42" spans="1:2">
      <c r="A42" s="89">
        <v>10</v>
      </c>
      <c r="B42" s="81"/>
    </row>
    <row r="43" spans="1:2">
      <c r="B43" t="s">
        <v>452</v>
      </c>
    </row>
    <row r="45" spans="1:2">
      <c r="A45" s="86" t="str">
        <f>"Plnenie kritéria 14c cc -Zásadné počiny v oblasti národnej kultúry a histórie a v oblasti umenia máte "&amp;KRITÉRIÁ!E22</f>
        <v>Plnenie kritéria 14c cc -Zásadné počiny v oblasti národnej kultúry a histórie a v oblasti umenia máte nesplnené</v>
      </c>
    </row>
    <row r="47" spans="1:2">
      <c r="A47" t="str">
        <f>"Uveďte identifikáciu "&amp;MIN(KRITÉRIÁ!D22,10)&amp;" zásadných počinov v oblasti národnej kultúry a histórie a v oblasti umenia."</f>
        <v>Uveďte identifikáciu 0 zásadných počinov v oblasti národnej kultúry a histórie a v oblasti umenia.</v>
      </c>
    </row>
    <row r="49" spans="1:2">
      <c r="A49" s="89" t="s">
        <v>370</v>
      </c>
      <c r="B49" s="8" t="s">
        <v>453</v>
      </c>
    </row>
    <row r="50" spans="1:2">
      <c r="A50" s="89">
        <v>1</v>
      </c>
      <c r="B50" s="81"/>
    </row>
    <row r="51" spans="1:2">
      <c r="A51" s="89">
        <v>2</v>
      </c>
      <c r="B51" s="81"/>
    </row>
    <row r="52" spans="1:2">
      <c r="A52" s="89">
        <v>3</v>
      </c>
      <c r="B52" s="81"/>
    </row>
    <row r="53" spans="1:2">
      <c r="A53" s="89">
        <v>4</v>
      </c>
      <c r="B53" s="81"/>
    </row>
    <row r="54" spans="1:2">
      <c r="A54" s="89">
        <v>5</v>
      </c>
      <c r="B54" s="81"/>
    </row>
    <row r="55" spans="1:2">
      <c r="A55" s="89">
        <v>6</v>
      </c>
      <c r="B55" s="81"/>
    </row>
    <row r="56" spans="1:2">
      <c r="A56" s="89">
        <v>7</v>
      </c>
      <c r="B56" s="81"/>
    </row>
    <row r="57" spans="1:2">
      <c r="A57" s="89">
        <v>8</v>
      </c>
      <c r="B57" s="81"/>
    </row>
    <row r="58" spans="1:2">
      <c r="A58" s="89">
        <v>9</v>
      </c>
      <c r="B58" s="81"/>
    </row>
    <row r="59" spans="1:2">
      <c r="A59" s="89">
        <v>10</v>
      </c>
      <c r="B59" s="81"/>
    </row>
    <row r="60" spans="1:2">
      <c r="B60" t="s">
        <v>454</v>
      </c>
    </row>
    <row r="62" spans="1:2">
      <c r="A62" s="86" t="str">
        <f>"Plnenie kritéria 14c cd - Zásadné analytické materiály vypracované členmi tímu máte "&amp;KRITÉRIÁ!E23</f>
        <v>Plnenie kritéria 14c cd - Zásadné analytické materiály vypracované členmi tímu máte nesplnené</v>
      </c>
    </row>
    <row r="64" spans="1:2">
      <c r="A64" t="str">
        <f>"Uveďte identifikáciu "&amp;MIN(KRITÉRIÁ!D23,10)&amp;" zásadných analytických materiálov."</f>
        <v>Uveďte identifikáciu 0 zásadných analytických materiálov.</v>
      </c>
    </row>
    <row r="66" spans="1:2">
      <c r="A66" s="89" t="s">
        <v>370</v>
      </c>
      <c r="B66" s="8" t="s">
        <v>455</v>
      </c>
    </row>
    <row r="67" spans="1:2">
      <c r="A67" s="89">
        <v>1</v>
      </c>
      <c r="B67" s="81"/>
    </row>
    <row r="68" spans="1:2">
      <c r="A68" s="89">
        <v>2</v>
      </c>
      <c r="B68" s="81"/>
    </row>
    <row r="69" spans="1:2">
      <c r="A69" s="89">
        <v>3</v>
      </c>
      <c r="B69" s="81"/>
    </row>
    <row r="70" spans="1:2">
      <c r="A70" s="89">
        <v>4</v>
      </c>
      <c r="B70" s="81"/>
    </row>
    <row r="71" spans="1:2">
      <c r="A71" s="89">
        <v>5</v>
      </c>
      <c r="B71" s="81"/>
    </row>
    <row r="72" spans="1:2">
      <c r="A72" s="89">
        <v>6</v>
      </c>
      <c r="B72" s="81"/>
    </row>
    <row r="73" spans="1:2">
      <c r="A73" s="89">
        <v>7</v>
      </c>
      <c r="B73" s="81"/>
    </row>
    <row r="74" spans="1:2">
      <c r="A74" s="89">
        <v>8</v>
      </c>
      <c r="B74" s="81"/>
    </row>
    <row r="75" spans="1:2">
      <c r="A75" s="89">
        <v>9</v>
      </c>
      <c r="B75" s="81"/>
    </row>
    <row r="76" spans="1:2">
      <c r="A76" s="89">
        <v>10</v>
      </c>
      <c r="B76" s="81"/>
    </row>
    <row r="77" spans="1:2">
      <c r="B77" t="s">
        <v>456</v>
      </c>
    </row>
    <row r="79" spans="1:2">
      <c r="A79" s="86" t="str">
        <f>"Plnenie kritéria 14c ce - Tvorba dokázateľne používaného softvéru s priekopníckymi črtami alebo ekonomickým prínosom máte "&amp;KRITÉRIÁ!E24</f>
        <v>Plnenie kritéria 14c ce - Tvorba dokázateľne používaného softvéru s priekopníckymi črtami alebo ekonomickým prínosom máte nesplnené</v>
      </c>
    </row>
    <row r="81" spans="1:2">
      <c r="A81" t="str">
        <f>"Uveďte identifikáciu "&amp;MIN(KRITÉRIÁ!D24,10)&amp;" softwarových diel s priekopnickými črtami alebo ekonomickým prínosom"</f>
        <v>Uveďte identifikáciu 0 softwarových diel s priekopnickými črtami alebo ekonomickým prínosom</v>
      </c>
    </row>
    <row r="83" spans="1:2">
      <c r="A83" s="89" t="s">
        <v>370</v>
      </c>
      <c r="B83" s="8" t="s">
        <v>457</v>
      </c>
    </row>
    <row r="84" spans="1:2">
      <c r="A84" s="89">
        <v>1</v>
      </c>
      <c r="B84" s="81"/>
    </row>
    <row r="85" spans="1:2">
      <c r="A85" s="89">
        <v>2</v>
      </c>
      <c r="B85" s="81"/>
    </row>
    <row r="86" spans="1:2">
      <c r="A86" s="89">
        <v>3</v>
      </c>
      <c r="B86" s="81"/>
    </row>
    <row r="87" spans="1:2">
      <c r="A87" s="89">
        <v>4</v>
      </c>
      <c r="B87" s="81"/>
    </row>
    <row r="88" spans="1:2">
      <c r="A88" s="89">
        <v>5</v>
      </c>
      <c r="B88" s="81"/>
    </row>
    <row r="89" spans="1:2">
      <c r="A89" s="89">
        <v>6</v>
      </c>
      <c r="B89" s="81"/>
    </row>
    <row r="90" spans="1:2">
      <c r="A90" s="89">
        <v>7</v>
      </c>
      <c r="B90" s="81"/>
    </row>
    <row r="91" spans="1:2">
      <c r="A91" s="89">
        <v>8</v>
      </c>
      <c r="B91" s="81"/>
    </row>
    <row r="92" spans="1:2">
      <c r="A92" s="89">
        <v>9</v>
      </c>
      <c r="B92" s="81"/>
    </row>
    <row r="93" spans="1:2">
      <c r="A93" s="89">
        <v>10</v>
      </c>
      <c r="B93" s="81"/>
    </row>
    <row r="94" spans="1:2">
      <c r="B94" t="s">
        <v>458</v>
      </c>
    </row>
  </sheetData>
  <sheetProtection algorithmName="SHA-512" hashValue="NhYk/srRyyJs9bYGoknfVmYQRmMNwH/mbUFrA022tfE8M8gR1Jn6VE/650vatD3myIE8GCcyjnuEzd88YdsjmA==" saltValue="f81iE6UB/41NXL1auLkHbA==" spinCount="100000" sheet="1" objects="1" scenarios="1" select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4" sqref="A14"/>
    </sheetView>
  </sheetViews>
  <sheetFormatPr defaultRowHeight="15"/>
  <cols>
    <col min="1" max="1" width="32.85546875" customWidth="1"/>
  </cols>
  <sheetData>
    <row r="1" spans="1:1">
      <c r="A1" t="s">
        <v>357</v>
      </c>
    </row>
    <row r="2" spans="1:1">
      <c r="A2" t="s">
        <v>359</v>
      </c>
    </row>
    <row r="3" spans="1:1">
      <c r="A3" t="s">
        <v>360</v>
      </c>
    </row>
    <row r="4" spans="1:1">
      <c r="A4" t="s">
        <v>361</v>
      </c>
    </row>
    <row r="5" spans="1:1">
      <c r="A5" t="s">
        <v>362</v>
      </c>
    </row>
    <row r="6" spans="1:1">
      <c r="A6" t="s">
        <v>363</v>
      </c>
    </row>
    <row r="7" spans="1:1">
      <c r="A7" t="s">
        <v>364</v>
      </c>
    </row>
    <row r="8" spans="1:1">
      <c r="A8" t="s">
        <v>365</v>
      </c>
    </row>
    <row r="9" spans="1:1">
      <c r="A9" t="s">
        <v>366</v>
      </c>
    </row>
    <row r="10" spans="1:1">
      <c r="A10" t="s">
        <v>367</v>
      </c>
    </row>
    <row r="11" spans="1:1">
      <c r="A11" t="s">
        <v>368</v>
      </c>
    </row>
    <row r="12" spans="1:1">
      <c r="A12" t="s">
        <v>369</v>
      </c>
    </row>
    <row r="13" spans="1:1">
      <c r="A13" t="s">
        <v>465</v>
      </c>
    </row>
    <row r="14" spans="1:1">
      <c r="A14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ZákladnéÚdaje</vt:lpstr>
      <vt:lpstr>KRITÉRIÁ</vt:lpstr>
      <vt:lpstr>JRC_Category</vt:lpstr>
      <vt:lpstr>Kritérium 10</vt:lpstr>
      <vt:lpstr>Kritérium 14a</vt:lpstr>
      <vt:lpstr>Kritérium 14b</vt:lpstr>
      <vt:lpstr>Kritérium 14c</vt:lpstr>
      <vt:lpstr>Dáta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2020-12-06T23:47:13Z</dcterms:created>
  <dcterms:modified xsi:type="dcterms:W3CDTF">2021-01-20T12:00:24Z</dcterms:modified>
</cp:coreProperties>
</file>