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da\Desktop\Výzvy MVP a VP _2_kolo\"/>
    </mc:Choice>
  </mc:AlternateContent>
  <bookViews>
    <workbookView xWindow="-120" yWindow="-120" windowWidth="29040" windowHeight="15840" activeTab="1"/>
  </bookViews>
  <sheets>
    <sheet name="Fond MVP" sheetId="1" r:id="rId1"/>
    <sheet name="Fond VP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M33" i="1"/>
  <c r="M10" i="1"/>
  <c r="M9" i="1"/>
  <c r="M34" i="1"/>
  <c r="G30" i="1"/>
  <c r="K16" i="3"/>
  <c r="K15" i="3"/>
  <c r="I15" i="3"/>
  <c r="G15" i="3"/>
  <c r="E15" i="3"/>
  <c r="K14" i="3"/>
  <c r="K13" i="3"/>
  <c r="K12" i="3"/>
  <c r="K11" i="3"/>
  <c r="I10" i="3"/>
  <c r="G10" i="3"/>
  <c r="E10" i="3"/>
  <c r="K6" i="3"/>
  <c r="K7" i="3"/>
  <c r="K8" i="3"/>
  <c r="K9" i="3"/>
  <c r="J8" i="3"/>
  <c r="J7" i="3"/>
  <c r="J6" i="3"/>
  <c r="H8" i="3"/>
  <c r="H7" i="3"/>
  <c r="H6" i="3"/>
  <c r="F8" i="3"/>
  <c r="F7" i="3"/>
  <c r="F6" i="3"/>
  <c r="K34" i="1"/>
  <c r="L34" i="1" s="1"/>
  <c r="L33" i="1"/>
  <c r="L32" i="1"/>
  <c r="L31" i="1"/>
  <c r="L30" i="1"/>
  <c r="F31" i="1"/>
  <c r="L39" i="1"/>
  <c r="L38" i="1"/>
  <c r="L37" i="1"/>
  <c r="L36" i="1"/>
  <c r="L35" i="1"/>
  <c r="L9" i="1"/>
  <c r="L10" i="1"/>
  <c r="L6" i="1"/>
  <c r="L7" i="1"/>
  <c r="L8" i="1"/>
  <c r="K10" i="1"/>
  <c r="K32" i="1"/>
  <c r="K33" i="1"/>
  <c r="J33" i="1"/>
  <c r="J32" i="1"/>
  <c r="J31" i="1"/>
  <c r="J30" i="1"/>
  <c r="H33" i="1"/>
  <c r="H32" i="1"/>
  <c r="H31" i="1"/>
  <c r="H30" i="1"/>
  <c r="L15" i="1"/>
  <c r="L14" i="1"/>
  <c r="L13" i="1"/>
  <c r="L12" i="1"/>
  <c r="L11" i="1"/>
  <c r="N10" i="1"/>
  <c r="F6" i="1"/>
  <c r="I34" i="1"/>
  <c r="G34" i="1"/>
  <c r="E34" i="1"/>
  <c r="F33" i="1"/>
  <c r="F32" i="1"/>
  <c r="E30" i="1"/>
  <c r="L16" i="1"/>
  <c r="J9" i="1"/>
  <c r="J8" i="1"/>
  <c r="J7" i="1"/>
  <c r="J6" i="1"/>
  <c r="H9" i="1"/>
  <c r="H8" i="1"/>
  <c r="H7" i="1"/>
  <c r="H6" i="1"/>
  <c r="F9" i="1"/>
  <c r="F8" i="1"/>
  <c r="F7" i="1"/>
  <c r="I30" i="1"/>
  <c r="K10" i="3" l="1"/>
  <c r="L9" i="3"/>
  <c r="K21" i="3" l="1"/>
  <c r="L45" i="1"/>
  <c r="I39" i="1"/>
  <c r="G39" i="1"/>
  <c r="E39" i="1"/>
  <c r="L21" i="1"/>
  <c r="E15" i="1"/>
  <c r="G15" i="1"/>
  <c r="I15" i="1"/>
  <c r="E40" i="1" l="1"/>
  <c r="N34" i="1"/>
  <c r="E6" i="1"/>
  <c r="M9" i="3" l="1"/>
  <c r="E10" i="1"/>
  <c r="I6" i="1"/>
  <c r="G6" i="1"/>
  <c r="L16" i="3" l="1"/>
  <c r="L10" i="3"/>
  <c r="M10" i="3" s="1"/>
  <c r="M40" i="1"/>
  <c r="G10" i="1"/>
  <c r="I10" i="1"/>
  <c r="M16" i="1" l="1"/>
</calcChain>
</file>

<file path=xl/sharedStrings.xml><?xml version="1.0" encoding="utf-8"?>
<sst xmlns="http://schemas.openxmlformats.org/spreadsheetml/2006/main" count="206" uniqueCount="60">
  <si>
    <t>Výstupy</t>
  </si>
  <si>
    <t>Celkom</t>
  </si>
  <si>
    <t>Výška grantu:</t>
  </si>
  <si>
    <t>Grantový systém fakulty – fond na podporu mladých vedeckých pracovníkov (MVP)</t>
  </si>
  <si>
    <t>mzdové výdavky spolu za 12 mesiacov</t>
  </si>
  <si>
    <t>materiál k experimentom</t>
  </si>
  <si>
    <t>cestovné a vložné</t>
  </si>
  <si>
    <t>publikačné výdavky</t>
  </si>
  <si>
    <t>ostatné výdavky</t>
  </si>
  <si>
    <t>Kontrolné súčty</t>
  </si>
  <si>
    <t>podľa MU 9/2020 čl. 3</t>
  </si>
  <si>
    <t>3x min. Q2 + 3x min. Q3</t>
  </si>
  <si>
    <t>1. rok</t>
  </si>
  <si>
    <t>min. 2x Q3</t>
  </si>
  <si>
    <t>Q2 a Q3 nahrázajú patenty a užitkové vzory</t>
  </si>
  <si>
    <t>2. rok</t>
  </si>
  <si>
    <t>3. rok</t>
  </si>
  <si>
    <t>Spolu</t>
  </si>
  <si>
    <t>spolu ostatné uznateľné výdavky</t>
  </si>
  <si>
    <t>člen RK **</t>
  </si>
  <si>
    <r>
      <rPr>
        <b/>
        <sz val="10"/>
        <color theme="1"/>
        <rFont val="Calibri"/>
        <family val="2"/>
        <charset val="238"/>
        <scheme val="minor"/>
      </rPr>
      <t>MVP</t>
    </r>
    <r>
      <rPr>
        <sz val="10"/>
        <color theme="1"/>
        <rFont val="Calibri"/>
        <family val="2"/>
        <charset val="238"/>
        <scheme val="minor"/>
      </rPr>
      <t xml:space="preserve"> - žiadateľ, zodpovedný riešiteľ (postdoc do 10 rokov, zamestnaný do 12 mesiacov na UNIZA *</t>
    </r>
  </si>
  <si>
    <t>max. 20%  ***</t>
  </si>
  <si>
    <t>MVP - žiadateľ, zodpovedný riešiteľ (postdoc do 10 rokov, zamestnaný viac ako 12 mesiacov na UNIZA *</t>
  </si>
  <si>
    <t>podľa MU 9/2020 čl. 4</t>
  </si>
  <si>
    <r>
      <t xml:space="preserve">VP - žiadateľ, zodpovedný riešiteľ </t>
    </r>
    <r>
      <rPr>
        <b/>
        <sz val="10"/>
        <color theme="1"/>
        <rFont val="Calibri"/>
        <family val="2"/>
        <charset val="238"/>
        <scheme val="minor"/>
      </rPr>
      <t>H-index 4</t>
    </r>
    <r>
      <rPr>
        <sz val="10"/>
        <color theme="1"/>
        <rFont val="Calibri"/>
        <family val="2"/>
        <charset val="238"/>
        <scheme val="minor"/>
      </rPr>
      <t xml:space="preserve"> a viac podľa WoS alebo Scopus *</t>
    </r>
  </si>
  <si>
    <t>člen RK *</t>
  </si>
  <si>
    <t>**/ podmienka zloženia RK - min. 1 MVP</t>
  </si>
  <si>
    <t>***/ PhD štipendium je náklad projektu</t>
  </si>
  <si>
    <t>člen RK *  (MVP)**</t>
  </si>
  <si>
    <t>člen RK - PhD študent podľa roku štúdia ***</t>
  </si>
  <si>
    <t>4x min. Q2 + 2x min. Q3</t>
  </si>
  <si>
    <t>Grantový systém fakulty – fond na podporu vedeckých pracovníkov (VP)</t>
  </si>
  <si>
    <t>max. 100%</t>
  </si>
  <si>
    <t>štipendium</t>
  </si>
  <si>
    <t>mzdové výdavky spolu za 12 mesiacov ****</t>
  </si>
  <si>
    <t>Variant A</t>
  </si>
  <si>
    <t>Variant B</t>
  </si>
  <si>
    <t>člen RK *** (nad 40 r.)</t>
  </si>
  <si>
    <t>**/ max do výšky 350 EUR/mesiac vrátane odvodov</t>
  </si>
  <si>
    <t>Rozpočet projektu</t>
  </si>
  <si>
    <t>Spolu (vrátane odvodov + DDP)</t>
  </si>
  <si>
    <t>OP na dekréte</t>
  </si>
  <si>
    <t>x</t>
  </si>
  <si>
    <t xml:space="preserve">Tarifný plat/mesiac </t>
  </si>
  <si>
    <t>***/ max. ostatné výdavky do 20 % mzdových výdavkov v 1.roku</t>
  </si>
  <si>
    <t xml:space="preserve">Mzdové výdavky
1. rok </t>
  </si>
  <si>
    <t xml:space="preserve">Mzdové výdavky
2. rok </t>
  </si>
  <si>
    <t xml:space="preserve">Mzdové výdavky
3. rok </t>
  </si>
  <si>
    <r>
      <t xml:space="preserve">*/ mesačný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 xml:space="preserve"> zamestnávateľa, pre riešiteľa je príplatok 40 % * tarif.mzda /1,372</t>
    </r>
  </si>
  <si>
    <t>***/ max do výšky 350 EUR/mesiac, u členov kolektívu nad 40 r. ich mzdové výdavky nepresiahnu 20 % z celkového rozpočtu</t>
  </si>
  <si>
    <r>
      <t xml:space="preserve">*/ mzda alebo osobný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>, v 1. roku je to 80 % * tarif.mzda /1,372; v 2. a 3. roku 40 %*tarif.mzda/1,372</t>
    </r>
  </si>
  <si>
    <t>***/ max do výšky 350 EUR/mesiac, ak je nad 40 r. tak jeho mzdové náklady max. 20 % do výšky celkových výdavkov</t>
  </si>
  <si>
    <t>Spolu za mesiac (vrátane odvodov + DDP)</t>
  </si>
  <si>
    <t>Spolu za mesiac  (vrátane odvodov + DDP)</t>
  </si>
  <si>
    <t>Mimoriadna odmena na konci riešenia čl. 3, bod 9</t>
  </si>
  <si>
    <t>Mimoriadna odmena na konci riešenia čl. 3, bod 8</t>
  </si>
  <si>
    <t>Mzdové výdavky
2. rok</t>
  </si>
  <si>
    <t>OP k tarifnému platu</t>
  </si>
  <si>
    <r>
      <t xml:space="preserve">*/ mesačný príplatok </t>
    </r>
    <r>
      <rPr>
        <b/>
        <i/>
        <sz val="10"/>
        <color theme="1"/>
        <rFont val="Calibri"/>
        <family val="2"/>
        <charset val="238"/>
        <scheme val="minor"/>
      </rPr>
      <t>vrátane odvodov</t>
    </r>
    <r>
      <rPr>
        <i/>
        <sz val="10"/>
        <color theme="1"/>
        <rFont val="Calibri"/>
        <family val="2"/>
        <charset val="238"/>
        <scheme val="minor"/>
      </rPr>
      <t xml:space="preserve"> max. do 100 %, pre riešiteľa je príplatok v % * tarif.mzda /1,372</t>
    </r>
  </si>
  <si>
    <t>****/ max. 75 % z celkového prideleného grantu tvoria mzdové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</si>
</sst>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£&quot;* #,##0.00_-;\-&quot;£&quot;* #,##0.00_-;_-&quot;£&quot;* &quot;-&quot;??_-;_-@_-"/>
    <numFmt numFmtId="165" formatCode="_-* #,##0.00\ [$€-41B]_-;\-* #,##0.00\ [$€-41B]_-;_-* &quot;-&quot;??\ [$€-41B]_-;_-@_-"/>
    <numFmt numFmtId="166" formatCode="0.0%"/>
    <numFmt numFmtId="167" formatCode="_-* #,##0.000\ [$€-41B]_-;\-* #,##0.000\ [$€-41B]_-;_-* &quot;-&quot;??\ [$€-41B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165" fontId="0" fillId="0" borderId="0" xfId="0" applyNumberFormat="1"/>
    <xf numFmtId="165" fontId="0" fillId="2" borderId="0" xfId="0" applyNumberFormat="1" applyFill="1"/>
    <xf numFmtId="0" fontId="0" fillId="0" borderId="1" xfId="0" applyBorder="1"/>
    <xf numFmtId="0" fontId="1" fillId="2" borderId="1" xfId="0" applyFont="1" applyFill="1" applyBorder="1"/>
    <xf numFmtId="165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4" fillId="0" borderId="1" xfId="1" applyNumberFormat="1" applyFont="1" applyBorder="1"/>
    <xf numFmtId="165" fontId="4" fillId="0" borderId="1" xfId="0" applyNumberFormat="1" applyFont="1" applyBorder="1"/>
    <xf numFmtId="0" fontId="4" fillId="0" borderId="1" xfId="0" applyFont="1" applyBorder="1"/>
    <xf numFmtId="165" fontId="5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" fillId="0" borderId="0" xfId="0" applyFont="1"/>
    <xf numFmtId="0" fontId="7" fillId="0" borderId="0" xfId="0" applyFont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6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1" applyNumberFormat="1" applyFont="1" applyAlignment="1">
      <alignment horizontal="center"/>
    </xf>
    <xf numFmtId="0" fontId="7" fillId="0" borderId="0" xfId="0" applyFont="1" applyAlignment="1">
      <alignment vertical="top"/>
    </xf>
    <xf numFmtId="166" fontId="0" fillId="0" borderId="0" xfId="1" applyNumberFormat="1" applyFont="1"/>
    <xf numFmtId="0" fontId="9" fillId="0" borderId="0" xfId="0" applyFont="1" applyAlignment="1">
      <alignment horizontal="center"/>
    </xf>
    <xf numFmtId="165" fontId="5" fillId="3" borderId="3" xfId="0" applyNumberFormat="1" applyFont="1" applyFill="1" applyBorder="1"/>
    <xf numFmtId="165" fontId="6" fillId="3" borderId="2" xfId="0" applyNumberFormat="1" applyFont="1" applyFill="1" applyBorder="1"/>
    <xf numFmtId="0" fontId="1" fillId="0" borderId="0" xfId="0" applyFont="1" applyAlignment="1">
      <alignment vertical="center"/>
    </xf>
    <xf numFmtId="9" fontId="8" fillId="0" borderId="0" xfId="2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9" fontId="8" fillId="0" borderId="0" xfId="2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5" fontId="1" fillId="2" borderId="0" xfId="0" applyNumberFormat="1" applyFont="1" applyFill="1"/>
    <xf numFmtId="165" fontId="4" fillId="0" borderId="1" xfId="0" applyNumberFormat="1" applyFont="1" applyFill="1" applyBorder="1"/>
    <xf numFmtId="167" fontId="4" fillId="0" borderId="1" xfId="0" applyNumberFormat="1" applyFont="1" applyBorder="1"/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1295738</xdr:colOff>
      <xdr:row>0</xdr:row>
      <xdr:rowOff>767668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3440129B-246A-C333-D638-308ADCCBD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2172038" cy="720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2</xdr:col>
      <xdr:colOff>1229063</xdr:colOff>
      <xdr:row>0</xdr:row>
      <xdr:rowOff>729568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2A509B70-A171-489E-8A06-30308CE9B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172038" cy="720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zoomScaleNormal="100" workbookViewId="0">
      <selection activeCell="L10" sqref="L10"/>
    </sheetView>
  </sheetViews>
  <sheetFormatPr defaultRowHeight="15" x14ac:dyDescent="0.25"/>
  <cols>
    <col min="1" max="1" width="8.28515625" customWidth="1"/>
    <col min="2" max="2" width="6" customWidth="1"/>
    <col min="3" max="3" width="46.85546875" customWidth="1"/>
    <col min="4" max="10" width="12.7109375" customWidth="1"/>
    <col min="11" max="11" width="13.7109375" customWidth="1"/>
    <col min="12" max="12" width="14.5703125" customWidth="1"/>
    <col min="13" max="13" width="13" customWidth="1"/>
    <col min="14" max="14" width="11.85546875" bestFit="1" customWidth="1"/>
  </cols>
  <sheetData>
    <row r="1" spans="1:14" ht="70.5" customHeight="1" x14ac:dyDescent="0.25">
      <c r="A1" s="43"/>
      <c r="B1" s="43"/>
      <c r="C1" s="43"/>
      <c r="D1" s="42" t="s">
        <v>39</v>
      </c>
      <c r="E1" s="42"/>
      <c r="F1" s="42"/>
      <c r="G1" s="42"/>
      <c r="H1" s="42"/>
      <c r="I1" s="42"/>
      <c r="J1" s="42"/>
      <c r="K1" s="42"/>
      <c r="L1" s="42"/>
    </row>
    <row r="2" spans="1:14" ht="17.25" customHeight="1" x14ac:dyDescent="0.25">
      <c r="D2" s="16" t="s">
        <v>10</v>
      </c>
      <c r="K2" t="s">
        <v>2</v>
      </c>
      <c r="L2" s="36">
        <v>40000</v>
      </c>
    </row>
    <row r="4" spans="1:14" ht="49.5" customHeight="1" x14ac:dyDescent="0.25">
      <c r="A4" s="28" t="s">
        <v>35</v>
      </c>
      <c r="C4" s="44" t="s">
        <v>3</v>
      </c>
      <c r="D4" s="40" t="s">
        <v>43</v>
      </c>
      <c r="E4" s="46" t="s">
        <v>45</v>
      </c>
      <c r="F4" s="47"/>
      <c r="G4" s="46" t="s">
        <v>46</v>
      </c>
      <c r="H4" s="47"/>
      <c r="I4" s="46" t="s">
        <v>47</v>
      </c>
      <c r="J4" s="47"/>
      <c r="K4" s="40" t="s">
        <v>55</v>
      </c>
      <c r="L4" s="40" t="s">
        <v>1</v>
      </c>
      <c r="M4" s="6" t="s">
        <v>9</v>
      </c>
    </row>
    <row r="5" spans="1:14" ht="49.5" customHeight="1" x14ac:dyDescent="0.25">
      <c r="A5" s="28"/>
      <c r="C5" s="45"/>
      <c r="D5" s="41"/>
      <c r="E5" s="31" t="s">
        <v>40</v>
      </c>
      <c r="F5" s="31" t="s">
        <v>41</v>
      </c>
      <c r="G5" s="31" t="s">
        <v>40</v>
      </c>
      <c r="H5" s="31" t="s">
        <v>41</v>
      </c>
      <c r="I5" s="31" t="s">
        <v>40</v>
      </c>
      <c r="J5" s="31" t="s">
        <v>41</v>
      </c>
      <c r="K5" s="41"/>
      <c r="L5" s="41"/>
      <c r="M5" s="30"/>
    </row>
    <row r="6" spans="1:14" ht="25.5" x14ac:dyDescent="0.25">
      <c r="B6" s="12">
        <v>1</v>
      </c>
      <c r="C6" s="13" t="s">
        <v>22</v>
      </c>
      <c r="D6" s="8">
        <v>900</v>
      </c>
      <c r="E6" s="9">
        <f>0.4*D6</f>
        <v>360</v>
      </c>
      <c r="F6" s="9">
        <f>ROUND(E6/1.372,0)</f>
        <v>262</v>
      </c>
      <c r="G6" s="9">
        <f>D6*0.4</f>
        <v>360</v>
      </c>
      <c r="H6" s="9">
        <f>ROUND(G6/1.372,0)</f>
        <v>262</v>
      </c>
      <c r="I6" s="9">
        <f>D6*0.4</f>
        <v>360</v>
      </c>
      <c r="J6" s="9">
        <f>ROUND(I6/1.372,0)</f>
        <v>262</v>
      </c>
      <c r="K6" s="37">
        <v>0</v>
      </c>
      <c r="L6" s="9">
        <f>((E6+G6+I6)*12)+K6</f>
        <v>12960</v>
      </c>
      <c r="M6" s="1"/>
    </row>
    <row r="7" spans="1:14" ht="18" customHeight="1" x14ac:dyDescent="0.25">
      <c r="B7" s="12">
        <v>2</v>
      </c>
      <c r="C7" s="14" t="s">
        <v>19</v>
      </c>
      <c r="D7" s="33" t="s">
        <v>42</v>
      </c>
      <c r="E7" s="9">
        <v>300</v>
      </c>
      <c r="F7" s="9">
        <f>ROUND(E7/1.372,0)</f>
        <v>219</v>
      </c>
      <c r="G7" s="9">
        <v>300</v>
      </c>
      <c r="H7" s="9">
        <f>ROUND(G7/1.372,0)</f>
        <v>219</v>
      </c>
      <c r="I7" s="9">
        <v>300</v>
      </c>
      <c r="J7" s="9">
        <f>ROUND(I7/1.372,0)</f>
        <v>219</v>
      </c>
      <c r="K7" s="37">
        <v>0</v>
      </c>
      <c r="L7" s="9">
        <f>((E7+G7+I7)*12)+K7</f>
        <v>10800</v>
      </c>
      <c r="M7" s="1"/>
    </row>
    <row r="8" spans="1:14" x14ac:dyDescent="0.25">
      <c r="B8" s="12">
        <v>3</v>
      </c>
      <c r="C8" s="14" t="s">
        <v>19</v>
      </c>
      <c r="D8" s="33" t="s">
        <v>42</v>
      </c>
      <c r="E8" s="9">
        <v>150</v>
      </c>
      <c r="F8" s="9">
        <f>ROUND(E8/1.372,0)</f>
        <v>109</v>
      </c>
      <c r="G8" s="9">
        <v>150</v>
      </c>
      <c r="H8" s="9">
        <f>ROUND(G8/1.372,0)</f>
        <v>109</v>
      </c>
      <c r="I8" s="9">
        <v>150</v>
      </c>
      <c r="J8" s="9">
        <f>ROUND(I8/1.372,0)</f>
        <v>109</v>
      </c>
      <c r="K8" s="37">
        <v>0</v>
      </c>
      <c r="L8" s="9">
        <f>((E8+G8+I8)*12)+K8</f>
        <v>5400</v>
      </c>
      <c r="M8" s="21"/>
    </row>
    <row r="9" spans="1:14" x14ac:dyDescent="0.25">
      <c r="B9" s="12">
        <v>4</v>
      </c>
      <c r="C9" s="14" t="s">
        <v>37</v>
      </c>
      <c r="D9" s="33" t="s">
        <v>42</v>
      </c>
      <c r="E9" s="9">
        <v>100</v>
      </c>
      <c r="F9" s="9">
        <f>ROUND(E9/1.372,0)</f>
        <v>73</v>
      </c>
      <c r="G9" s="9">
        <v>100</v>
      </c>
      <c r="H9" s="9">
        <f>ROUND(G9/1.372,0)</f>
        <v>73</v>
      </c>
      <c r="I9" s="9">
        <v>100</v>
      </c>
      <c r="J9" s="9">
        <f>ROUND(I9/1.372,0)</f>
        <v>73</v>
      </c>
      <c r="K9" s="37">
        <v>0</v>
      </c>
      <c r="L9" s="9">
        <f>((E9+G9+I9)*12)+K9</f>
        <v>3600</v>
      </c>
      <c r="M9" s="34">
        <f>(L9)/L10</f>
        <v>0.10989010989010989</v>
      </c>
    </row>
    <row r="10" spans="1:14" ht="19.5" customHeight="1" x14ac:dyDescent="0.25">
      <c r="B10" s="10"/>
      <c r="C10" s="18" t="s">
        <v>4</v>
      </c>
      <c r="D10" s="32" t="s">
        <v>42</v>
      </c>
      <c r="E10" s="11">
        <f>SUM(E6:E9)*12</f>
        <v>10920</v>
      </c>
      <c r="F10" s="32" t="s">
        <v>42</v>
      </c>
      <c r="G10" s="11">
        <f>SUM(G6:G9)*12</f>
        <v>10920</v>
      </c>
      <c r="H10" s="32" t="s">
        <v>42</v>
      </c>
      <c r="I10" s="11">
        <f>SUM(I6:I9)*12</f>
        <v>10920</v>
      </c>
      <c r="J10" s="32" t="s">
        <v>42</v>
      </c>
      <c r="K10" s="11">
        <f>SUM(K6:K9)</f>
        <v>0</v>
      </c>
      <c r="L10" s="11">
        <f>E10+G10+I10+K10</f>
        <v>32760</v>
      </c>
      <c r="M10" s="35" t="str">
        <f>IF(N10=L10,"OK","Not OK")</f>
        <v>OK</v>
      </c>
      <c r="N10" s="22">
        <f>SUM(L6:L9)</f>
        <v>32760</v>
      </c>
    </row>
    <row r="11" spans="1:14" ht="19.5" customHeight="1" x14ac:dyDescent="0.25">
      <c r="B11" s="12">
        <v>5</v>
      </c>
      <c r="C11" s="15" t="s">
        <v>6</v>
      </c>
      <c r="D11" s="33" t="s">
        <v>42</v>
      </c>
      <c r="E11" s="9">
        <v>300</v>
      </c>
      <c r="F11" s="33" t="s">
        <v>42</v>
      </c>
      <c r="G11" s="38">
        <v>0</v>
      </c>
      <c r="H11" s="33" t="s">
        <v>42</v>
      </c>
      <c r="I11" s="9">
        <v>300</v>
      </c>
      <c r="J11" s="33" t="s">
        <v>42</v>
      </c>
      <c r="K11" s="33" t="s">
        <v>42</v>
      </c>
      <c r="L11" s="9">
        <f>E11+G11+I11</f>
        <v>600</v>
      </c>
    </row>
    <row r="12" spans="1:14" ht="19.5" customHeight="1" x14ac:dyDescent="0.25">
      <c r="B12" s="12">
        <v>6</v>
      </c>
      <c r="C12" s="15" t="s">
        <v>5</v>
      </c>
      <c r="D12" s="33" t="s">
        <v>42</v>
      </c>
      <c r="E12" s="9">
        <v>750</v>
      </c>
      <c r="F12" s="33" t="s">
        <v>42</v>
      </c>
      <c r="G12" s="9">
        <v>250</v>
      </c>
      <c r="H12" s="33" t="s">
        <v>42</v>
      </c>
      <c r="I12" s="9">
        <v>0</v>
      </c>
      <c r="J12" s="33" t="s">
        <v>42</v>
      </c>
      <c r="K12" s="33" t="s">
        <v>42</v>
      </c>
      <c r="L12" s="9">
        <f>E12+G12+I12</f>
        <v>1000</v>
      </c>
    </row>
    <row r="13" spans="1:14" ht="19.5" customHeight="1" x14ac:dyDescent="0.25">
      <c r="B13" s="12">
        <v>7</v>
      </c>
      <c r="C13" s="15" t="s">
        <v>7</v>
      </c>
      <c r="D13" s="33" t="s">
        <v>42</v>
      </c>
      <c r="E13" s="9">
        <v>900</v>
      </c>
      <c r="F13" s="33" t="s">
        <v>42</v>
      </c>
      <c r="G13" s="9">
        <v>500</v>
      </c>
      <c r="H13" s="33" t="s">
        <v>42</v>
      </c>
      <c r="I13" s="9">
        <v>800</v>
      </c>
      <c r="J13" s="33" t="s">
        <v>42</v>
      </c>
      <c r="K13" s="33" t="s">
        <v>42</v>
      </c>
      <c r="L13" s="9">
        <f>E13+G13+I13</f>
        <v>2200</v>
      </c>
    </row>
    <row r="14" spans="1:14" ht="22.5" customHeight="1" x14ac:dyDescent="0.25">
      <c r="B14" s="12">
        <v>8</v>
      </c>
      <c r="C14" s="10" t="s">
        <v>8</v>
      </c>
      <c r="D14" s="33" t="s">
        <v>42</v>
      </c>
      <c r="E14" s="9">
        <v>250</v>
      </c>
      <c r="F14" s="33" t="s">
        <v>42</v>
      </c>
      <c r="G14" s="9">
        <v>500</v>
      </c>
      <c r="H14" s="33" t="s">
        <v>42</v>
      </c>
      <c r="I14" s="9">
        <v>200</v>
      </c>
      <c r="J14" s="33" t="s">
        <v>42</v>
      </c>
      <c r="K14" s="33" t="s">
        <v>42</v>
      </c>
      <c r="L14" s="9">
        <f>E14+G14+I14</f>
        <v>950</v>
      </c>
    </row>
    <row r="15" spans="1:14" ht="22.5" customHeight="1" thickBot="1" x14ac:dyDescent="0.3">
      <c r="B15" s="10"/>
      <c r="C15" s="19" t="s">
        <v>18</v>
      </c>
      <c r="D15" s="32" t="s">
        <v>42</v>
      </c>
      <c r="E15" s="11">
        <f>SUM(E11:E14)</f>
        <v>2200</v>
      </c>
      <c r="F15" s="32" t="s">
        <v>42</v>
      </c>
      <c r="G15" s="11">
        <f>SUM(G11:G14)</f>
        <v>1250</v>
      </c>
      <c r="H15" s="32" t="s">
        <v>42</v>
      </c>
      <c r="I15" s="11">
        <f>SUM(I11:I14)</f>
        <v>1300</v>
      </c>
      <c r="J15" s="32" t="s">
        <v>42</v>
      </c>
      <c r="K15" s="32" t="s">
        <v>42</v>
      </c>
      <c r="L15" s="11">
        <f>E15+G15+I15</f>
        <v>4750</v>
      </c>
    </row>
    <row r="16" spans="1:14" ht="18.75" customHeight="1" thickBot="1" x14ac:dyDescent="0.3">
      <c r="K16" t="s">
        <v>1</v>
      </c>
      <c r="L16" s="27">
        <f>L10+L15</f>
        <v>37510</v>
      </c>
      <c r="M16" s="21" t="str">
        <f>IF(L16&gt;L2,"prečerpané","OK")</f>
        <v>OK</v>
      </c>
    </row>
    <row r="17" spans="1:13" ht="21.75" customHeight="1" x14ac:dyDescent="0.25">
      <c r="L17" s="5"/>
    </row>
    <row r="18" spans="1:13" ht="22.5" customHeight="1" x14ac:dyDescent="0.25">
      <c r="C18" s="4" t="s">
        <v>0</v>
      </c>
      <c r="D18" s="3"/>
      <c r="E18" s="7" t="s">
        <v>12</v>
      </c>
      <c r="F18" s="7"/>
      <c r="G18" s="7" t="s">
        <v>15</v>
      </c>
      <c r="H18" s="7"/>
      <c r="I18" s="7" t="s">
        <v>16</v>
      </c>
      <c r="J18" s="7"/>
      <c r="K18" s="3"/>
      <c r="L18" s="6" t="s">
        <v>17</v>
      </c>
    </row>
    <row r="19" spans="1:13" x14ac:dyDescent="0.25">
      <c r="C19" s="3" t="s">
        <v>11</v>
      </c>
      <c r="D19" s="3"/>
      <c r="E19" s="7" t="s">
        <v>13</v>
      </c>
      <c r="F19" s="7"/>
      <c r="G19" s="7"/>
      <c r="H19" s="7"/>
      <c r="I19" s="7"/>
      <c r="J19" s="7"/>
      <c r="K19" s="3"/>
      <c r="L19" s="7">
        <v>6</v>
      </c>
    </row>
    <row r="20" spans="1:13" x14ac:dyDescent="0.25"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7"/>
    </row>
    <row r="21" spans="1:13" x14ac:dyDescent="0.25">
      <c r="L21" s="20">
        <f>SUM(L19:L20)</f>
        <v>6</v>
      </c>
    </row>
    <row r="22" spans="1:13" x14ac:dyDescent="0.25">
      <c r="C22" s="17" t="s">
        <v>48</v>
      </c>
    </row>
    <row r="23" spans="1:13" ht="15" customHeight="1" x14ac:dyDescent="0.25">
      <c r="C23" s="23" t="s">
        <v>38</v>
      </c>
    </row>
    <row r="24" spans="1:13" ht="21" customHeight="1" x14ac:dyDescent="0.25">
      <c r="C24" s="23" t="s">
        <v>49</v>
      </c>
    </row>
    <row r="25" spans="1:13" ht="22.5" customHeight="1" x14ac:dyDescent="0.25">
      <c r="C25" s="17"/>
    </row>
    <row r="26" spans="1:13" ht="18" customHeight="1" x14ac:dyDescent="0.25">
      <c r="C26" s="17"/>
      <c r="K26" t="s">
        <v>2</v>
      </c>
      <c r="L26" s="36">
        <v>50000</v>
      </c>
    </row>
    <row r="28" spans="1:13" ht="45" customHeight="1" x14ac:dyDescent="0.25">
      <c r="A28" s="28" t="s">
        <v>36</v>
      </c>
      <c r="C28" s="44" t="s">
        <v>3</v>
      </c>
      <c r="D28" s="40" t="s">
        <v>43</v>
      </c>
      <c r="E28" s="46" t="s">
        <v>45</v>
      </c>
      <c r="F28" s="47"/>
      <c r="G28" s="46" t="s">
        <v>46</v>
      </c>
      <c r="H28" s="47"/>
      <c r="I28" s="46" t="s">
        <v>47</v>
      </c>
      <c r="J28" s="47"/>
      <c r="K28" s="40" t="s">
        <v>54</v>
      </c>
      <c r="L28" s="40" t="s">
        <v>1</v>
      </c>
      <c r="M28" s="6" t="s">
        <v>9</v>
      </c>
    </row>
    <row r="29" spans="1:13" ht="38.25" x14ac:dyDescent="0.25">
      <c r="A29" s="28"/>
      <c r="C29" s="45"/>
      <c r="D29" s="41"/>
      <c r="E29" s="31" t="s">
        <v>40</v>
      </c>
      <c r="F29" s="31" t="s">
        <v>42</v>
      </c>
      <c r="G29" s="31" t="s">
        <v>40</v>
      </c>
      <c r="H29" s="31" t="s">
        <v>41</v>
      </c>
      <c r="I29" s="31" t="s">
        <v>40</v>
      </c>
      <c r="J29" s="31" t="s">
        <v>41</v>
      </c>
      <c r="K29" s="41"/>
      <c r="L29" s="41"/>
      <c r="M29" s="30"/>
    </row>
    <row r="30" spans="1:13" ht="25.5" x14ac:dyDescent="0.25">
      <c r="B30" s="12">
        <v>1</v>
      </c>
      <c r="C30" s="13" t="s">
        <v>20</v>
      </c>
      <c r="D30" s="8">
        <v>850</v>
      </c>
      <c r="E30" s="9">
        <f>0.8*D30</f>
        <v>680</v>
      </c>
      <c r="F30" s="33" t="s">
        <v>42</v>
      </c>
      <c r="G30" s="9">
        <f>D30*0.4</f>
        <v>340</v>
      </c>
      <c r="H30" s="9">
        <f>ROUND(G30/1.372,0)</f>
        <v>248</v>
      </c>
      <c r="I30" s="9">
        <f>D30*0.4</f>
        <v>340</v>
      </c>
      <c r="J30" s="9">
        <f>ROUND(I30/1.372,0)</f>
        <v>248</v>
      </c>
      <c r="K30" s="9">
        <v>0</v>
      </c>
      <c r="L30" s="9">
        <f>((E30+G30+I30)*12)+K30</f>
        <v>16320</v>
      </c>
      <c r="M30" s="1"/>
    </row>
    <row r="31" spans="1:13" x14ac:dyDescent="0.25">
      <c r="B31" s="12">
        <v>2</v>
      </c>
      <c r="C31" s="14" t="s">
        <v>19</v>
      </c>
      <c r="D31" s="8"/>
      <c r="E31" s="9">
        <v>350</v>
      </c>
      <c r="F31" s="9">
        <f>ROUND(E31/1.372,0)</f>
        <v>255</v>
      </c>
      <c r="G31" s="9">
        <v>350</v>
      </c>
      <c r="H31" s="9">
        <f>ROUND(G31/1.372,0)</f>
        <v>255</v>
      </c>
      <c r="I31" s="9">
        <v>350</v>
      </c>
      <c r="J31" s="9">
        <f>ROUND(I31/1.372,0)</f>
        <v>255</v>
      </c>
      <c r="K31" s="9">
        <v>0</v>
      </c>
      <c r="L31" s="9">
        <f>((E31+G31+I31)*12)+K31</f>
        <v>12600</v>
      </c>
      <c r="M31" s="1"/>
    </row>
    <row r="32" spans="1:13" x14ac:dyDescent="0.25">
      <c r="B32" s="12">
        <v>3</v>
      </c>
      <c r="C32" s="14" t="s">
        <v>19</v>
      </c>
      <c r="D32" s="8"/>
      <c r="E32" s="9">
        <v>200</v>
      </c>
      <c r="F32" s="9">
        <f>ROUND(E32/1.372,0)</f>
        <v>146</v>
      </c>
      <c r="G32" s="9">
        <v>200</v>
      </c>
      <c r="H32" s="9">
        <f>ROUND(G32/1.372,0)</f>
        <v>146</v>
      </c>
      <c r="I32" s="9">
        <v>200</v>
      </c>
      <c r="J32" s="9">
        <f>ROUND(I32/1.372,0)</f>
        <v>146</v>
      </c>
      <c r="K32" s="9">
        <f t="shared" ref="K32:K33" si="0">0.5*D32</f>
        <v>0</v>
      </c>
      <c r="L32" s="9">
        <f>((E32+G32+I32)*12)+K32</f>
        <v>7200</v>
      </c>
      <c r="M32" s="1"/>
    </row>
    <row r="33" spans="2:14" x14ac:dyDescent="0.25">
      <c r="B33" s="12">
        <v>4</v>
      </c>
      <c r="C33" s="14" t="s">
        <v>37</v>
      </c>
      <c r="D33" s="8"/>
      <c r="E33" s="9">
        <v>150</v>
      </c>
      <c r="F33" s="9">
        <f>ROUND(E33/1.372,0)</f>
        <v>109</v>
      </c>
      <c r="G33" s="9">
        <v>150</v>
      </c>
      <c r="H33" s="9">
        <f>ROUND(G33/1.372,0)</f>
        <v>109</v>
      </c>
      <c r="I33" s="9">
        <v>150</v>
      </c>
      <c r="J33" s="9">
        <f>ROUND(I33/1.372,0)</f>
        <v>109</v>
      </c>
      <c r="K33" s="9">
        <f t="shared" si="0"/>
        <v>0</v>
      </c>
      <c r="L33" s="9">
        <f>((E33+G33+I33)*12)+K33</f>
        <v>5400</v>
      </c>
      <c r="M33" s="29">
        <f>(L33)/L34</f>
        <v>0.13005780346820808</v>
      </c>
    </row>
    <row r="34" spans="2:14" x14ac:dyDescent="0.25">
      <c r="B34" s="10"/>
      <c r="C34" s="18" t="s">
        <v>4</v>
      </c>
      <c r="D34" s="8"/>
      <c r="E34" s="11">
        <f>SUM(E30:E33)*12</f>
        <v>16560</v>
      </c>
      <c r="F34" s="32" t="s">
        <v>42</v>
      </c>
      <c r="G34" s="11">
        <f>SUM(G30:G33)*12</f>
        <v>12480</v>
      </c>
      <c r="H34" s="32" t="s">
        <v>42</v>
      </c>
      <c r="I34" s="11">
        <f>SUM(I30:I33)*12</f>
        <v>12480</v>
      </c>
      <c r="J34" s="32" t="s">
        <v>42</v>
      </c>
      <c r="K34" s="11">
        <f>SUM(K30:K33)</f>
        <v>0</v>
      </c>
      <c r="L34" s="11">
        <f>E34+G34+I34+K34</f>
        <v>41520</v>
      </c>
      <c r="M34" s="21" t="str">
        <f>IF(N34=L34,"OK","Not OK")</f>
        <v>OK</v>
      </c>
      <c r="N34" s="22">
        <f>SUM(L30:L33)</f>
        <v>41520</v>
      </c>
    </row>
    <row r="35" spans="2:14" x14ac:dyDescent="0.25">
      <c r="B35" s="12">
        <v>5</v>
      </c>
      <c r="C35" s="15" t="s">
        <v>6</v>
      </c>
      <c r="D35" s="8"/>
      <c r="E35" s="9">
        <v>1500</v>
      </c>
      <c r="F35" s="33" t="s">
        <v>42</v>
      </c>
      <c r="G35" s="9">
        <v>1200</v>
      </c>
      <c r="H35" s="33" t="s">
        <v>42</v>
      </c>
      <c r="I35" s="9">
        <v>250</v>
      </c>
      <c r="J35" s="33" t="s">
        <v>42</v>
      </c>
      <c r="K35" s="33" t="s">
        <v>42</v>
      </c>
      <c r="L35" s="9">
        <f>E35+G35+I35</f>
        <v>2950</v>
      </c>
    </row>
    <row r="36" spans="2:14" x14ac:dyDescent="0.25">
      <c r="B36" s="12">
        <v>6</v>
      </c>
      <c r="C36" s="15" t="s">
        <v>5</v>
      </c>
      <c r="D36" s="8"/>
      <c r="E36" s="9"/>
      <c r="F36" s="33" t="s">
        <v>42</v>
      </c>
      <c r="G36" s="9">
        <v>250</v>
      </c>
      <c r="H36" s="33" t="s">
        <v>42</v>
      </c>
      <c r="I36" s="9"/>
      <c r="J36" s="33" t="s">
        <v>42</v>
      </c>
      <c r="K36" s="33" t="s">
        <v>42</v>
      </c>
      <c r="L36" s="9">
        <f>E36+G36+I36</f>
        <v>250</v>
      </c>
    </row>
    <row r="37" spans="2:14" x14ac:dyDescent="0.25">
      <c r="B37" s="12">
        <v>7</v>
      </c>
      <c r="C37" s="15" t="s">
        <v>7</v>
      </c>
      <c r="D37" s="8"/>
      <c r="E37" s="9">
        <v>900</v>
      </c>
      <c r="F37" s="33" t="s">
        <v>42</v>
      </c>
      <c r="G37" s="9">
        <v>1500</v>
      </c>
      <c r="H37" s="33" t="s">
        <v>42</v>
      </c>
      <c r="I37" s="9">
        <v>1500</v>
      </c>
      <c r="J37" s="33" t="s">
        <v>42</v>
      </c>
      <c r="K37" s="33" t="s">
        <v>42</v>
      </c>
      <c r="L37" s="9">
        <f>E37+G37+I37</f>
        <v>3900</v>
      </c>
    </row>
    <row r="38" spans="2:14" x14ac:dyDescent="0.25">
      <c r="B38" s="12">
        <v>8</v>
      </c>
      <c r="C38" s="10" t="s">
        <v>8</v>
      </c>
      <c r="D38" s="10"/>
      <c r="E38" s="9">
        <v>250</v>
      </c>
      <c r="F38" s="33" t="s">
        <v>42</v>
      </c>
      <c r="G38" s="9">
        <v>200</v>
      </c>
      <c r="H38" s="33" t="s">
        <v>42</v>
      </c>
      <c r="I38" s="9">
        <v>500</v>
      </c>
      <c r="J38" s="33" t="s">
        <v>42</v>
      </c>
      <c r="K38" s="33" t="s">
        <v>42</v>
      </c>
      <c r="L38" s="9">
        <f>E38+G38+I38</f>
        <v>950</v>
      </c>
    </row>
    <row r="39" spans="2:14" ht="15.75" thickBot="1" x14ac:dyDescent="0.3">
      <c r="B39" s="10"/>
      <c r="C39" s="19" t="s">
        <v>18</v>
      </c>
      <c r="D39" s="10"/>
      <c r="E39" s="11">
        <f>SUM(E35:E38)</f>
        <v>2650</v>
      </c>
      <c r="F39" s="32" t="s">
        <v>42</v>
      </c>
      <c r="G39" s="11">
        <f>SUM(G35:G38)</f>
        <v>3150</v>
      </c>
      <c r="H39" s="32" t="s">
        <v>42</v>
      </c>
      <c r="I39" s="11">
        <f>SUM(I35:I38)</f>
        <v>2250</v>
      </c>
      <c r="J39" s="32" t="s">
        <v>42</v>
      </c>
      <c r="K39" s="32" t="s">
        <v>42</v>
      </c>
      <c r="L39" s="26">
        <f>E39+G39+I39</f>
        <v>8050</v>
      </c>
    </row>
    <row r="40" spans="2:14" ht="22.5" customHeight="1" thickBot="1" x14ac:dyDescent="0.3">
      <c r="D40" t="s">
        <v>21</v>
      </c>
      <c r="E40" s="21" t="str">
        <f>IF(E39&gt;0.2*E34,"Not OK","OK")</f>
        <v>OK</v>
      </c>
      <c r="F40" s="21"/>
      <c r="K40" t="s">
        <v>1</v>
      </c>
      <c r="L40" s="27">
        <f>L34+L39</f>
        <v>49570</v>
      </c>
      <c r="M40" s="21" t="str">
        <f>IF(L40&gt;L26,"prečerpané","OK")</f>
        <v>OK</v>
      </c>
    </row>
    <row r="41" spans="2:14" x14ac:dyDescent="0.25">
      <c r="L41" s="5"/>
    </row>
    <row r="42" spans="2:14" x14ac:dyDescent="0.25">
      <c r="C42" s="4" t="s">
        <v>0</v>
      </c>
      <c r="D42" s="3"/>
      <c r="E42" s="7" t="s">
        <v>12</v>
      </c>
      <c r="F42" s="7"/>
      <c r="G42" s="7" t="s">
        <v>15</v>
      </c>
      <c r="H42" s="7"/>
      <c r="I42" s="7" t="s">
        <v>16</v>
      </c>
      <c r="J42" s="7"/>
      <c r="K42" s="3"/>
      <c r="L42" s="6" t="s">
        <v>17</v>
      </c>
    </row>
    <row r="43" spans="2:14" x14ac:dyDescent="0.25">
      <c r="C43" s="3" t="s">
        <v>11</v>
      </c>
      <c r="D43" s="3"/>
      <c r="E43" s="7" t="s">
        <v>13</v>
      </c>
      <c r="F43" s="7"/>
      <c r="G43" s="7"/>
      <c r="H43" s="7"/>
      <c r="I43" s="7"/>
      <c r="J43" s="7"/>
      <c r="K43" s="3"/>
      <c r="L43" s="7">
        <v>6</v>
      </c>
    </row>
    <row r="44" spans="2:14" x14ac:dyDescent="0.25">
      <c r="C44" s="3" t="s">
        <v>14</v>
      </c>
      <c r="D44" s="3"/>
      <c r="E44" s="3"/>
      <c r="F44" s="3"/>
      <c r="G44" s="3"/>
      <c r="H44" s="3"/>
      <c r="I44" s="3"/>
      <c r="J44" s="3"/>
      <c r="K44" s="3"/>
      <c r="L44" s="7"/>
    </row>
    <row r="45" spans="2:14" x14ac:dyDescent="0.25">
      <c r="L45" s="20">
        <f>SUM(L43:L44)</f>
        <v>6</v>
      </c>
    </row>
    <row r="46" spans="2:14" x14ac:dyDescent="0.25">
      <c r="C46" s="17" t="s">
        <v>50</v>
      </c>
    </row>
    <row r="47" spans="2:14" x14ac:dyDescent="0.25">
      <c r="C47" s="17" t="s">
        <v>38</v>
      </c>
    </row>
    <row r="48" spans="2:14" x14ac:dyDescent="0.25">
      <c r="C48" s="17" t="s">
        <v>51</v>
      </c>
    </row>
    <row r="49" spans="3:3" x14ac:dyDescent="0.25">
      <c r="C49" s="17" t="s">
        <v>44</v>
      </c>
    </row>
  </sheetData>
  <mergeCells count="16">
    <mergeCell ref="L28:L29"/>
    <mergeCell ref="D1:L1"/>
    <mergeCell ref="A1:C1"/>
    <mergeCell ref="K4:K5"/>
    <mergeCell ref="L4:L5"/>
    <mergeCell ref="C28:C29"/>
    <mergeCell ref="D28:D29"/>
    <mergeCell ref="E28:F28"/>
    <mergeCell ref="G28:H28"/>
    <mergeCell ref="I28:J28"/>
    <mergeCell ref="K28:K29"/>
    <mergeCell ref="C4:C5"/>
    <mergeCell ref="E4:F4"/>
    <mergeCell ref="G4:H4"/>
    <mergeCell ref="I4:J4"/>
    <mergeCell ref="D4:D5"/>
  </mergeCells>
  <pageMargins left="0.7" right="0.7" top="0.75" bottom="0.75" header="0.3" footer="0.3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workbookViewId="0">
      <selection activeCell="E28" sqref="E28"/>
    </sheetView>
  </sheetViews>
  <sheetFormatPr defaultRowHeight="15" x14ac:dyDescent="0.25"/>
  <cols>
    <col min="1" max="1" width="8.28515625" customWidth="1"/>
    <col min="2" max="2" width="6" customWidth="1"/>
    <col min="3" max="3" width="46.85546875" customWidth="1"/>
    <col min="4" max="4" width="12.5703125" customWidth="1"/>
    <col min="5" max="10" width="12.7109375" customWidth="1"/>
    <col min="11" max="11" width="20.140625" customWidth="1"/>
    <col min="12" max="12" width="13" customWidth="1"/>
    <col min="13" max="13" width="9.42578125" customWidth="1"/>
  </cols>
  <sheetData>
    <row r="1" spans="1:15" ht="70.5" customHeight="1" x14ac:dyDescent="0.25">
      <c r="A1" s="48"/>
      <c r="B1" s="48"/>
      <c r="C1" s="48"/>
      <c r="D1" s="42" t="s">
        <v>39</v>
      </c>
      <c r="E1" s="42"/>
      <c r="F1" s="42"/>
      <c r="G1" s="42"/>
      <c r="H1" s="42"/>
      <c r="I1" s="42"/>
      <c r="J1" s="42"/>
      <c r="K1" s="42"/>
      <c r="L1" s="39"/>
      <c r="M1" s="39"/>
      <c r="N1" s="39"/>
      <c r="O1" s="39"/>
    </row>
    <row r="2" spans="1:15" ht="17.25" customHeight="1" x14ac:dyDescent="0.25">
      <c r="E2" s="16" t="s">
        <v>23</v>
      </c>
      <c r="F2" s="16"/>
      <c r="I2" t="s">
        <v>2</v>
      </c>
      <c r="K2" s="2">
        <v>70000</v>
      </c>
    </row>
    <row r="4" spans="1:15" ht="49.5" customHeight="1" x14ac:dyDescent="0.25">
      <c r="C4" s="44" t="s">
        <v>31</v>
      </c>
      <c r="D4" s="40" t="s">
        <v>57</v>
      </c>
      <c r="E4" s="46" t="s">
        <v>45</v>
      </c>
      <c r="F4" s="47"/>
      <c r="G4" s="46" t="s">
        <v>56</v>
      </c>
      <c r="H4" s="47"/>
      <c r="I4" s="46" t="s">
        <v>47</v>
      </c>
      <c r="J4" s="47"/>
      <c r="K4" s="40" t="s">
        <v>1</v>
      </c>
      <c r="L4" s="6" t="s">
        <v>9</v>
      </c>
    </row>
    <row r="5" spans="1:15" ht="64.5" customHeight="1" x14ac:dyDescent="0.25">
      <c r="C5" s="45"/>
      <c r="D5" s="41"/>
      <c r="E5" s="31" t="s">
        <v>52</v>
      </c>
      <c r="F5" s="31" t="s">
        <v>41</v>
      </c>
      <c r="G5" s="31" t="s">
        <v>53</v>
      </c>
      <c r="H5" s="31" t="s">
        <v>41</v>
      </c>
      <c r="I5" s="31" t="s">
        <v>53</v>
      </c>
      <c r="J5" s="31" t="s">
        <v>41</v>
      </c>
      <c r="K5" s="41"/>
      <c r="L5" s="30"/>
    </row>
    <row r="6" spans="1:15" ht="25.5" x14ac:dyDescent="0.25">
      <c r="B6" s="12">
        <v>1</v>
      </c>
      <c r="C6" s="13" t="s">
        <v>24</v>
      </c>
      <c r="D6" s="8" t="s">
        <v>32</v>
      </c>
      <c r="E6" s="9">
        <v>300</v>
      </c>
      <c r="F6" s="9">
        <f>ROUND(E6/1.372,0)</f>
        <v>219</v>
      </c>
      <c r="G6" s="9">
        <v>300</v>
      </c>
      <c r="H6" s="9">
        <f>ROUND(G6/1.372,0)</f>
        <v>219</v>
      </c>
      <c r="I6" s="9">
        <v>250</v>
      </c>
      <c r="J6" s="9">
        <f>ROUND(I6/1.372,0)</f>
        <v>182</v>
      </c>
      <c r="K6" s="9">
        <f>(E6+G6+I6)*12</f>
        <v>10200</v>
      </c>
      <c r="L6" s="1"/>
    </row>
    <row r="7" spans="1:15" ht="18" customHeight="1" x14ac:dyDescent="0.25">
      <c r="B7" s="12">
        <v>2</v>
      </c>
      <c r="C7" s="14" t="s">
        <v>25</v>
      </c>
      <c r="D7" s="8" t="s">
        <v>32</v>
      </c>
      <c r="E7" s="9">
        <v>140</v>
      </c>
      <c r="F7" s="9">
        <f>ROUND(E7/1.372,0)</f>
        <v>102</v>
      </c>
      <c r="G7" s="9">
        <v>140</v>
      </c>
      <c r="H7" s="9">
        <f>ROUND(G7/1.372,0)</f>
        <v>102</v>
      </c>
      <c r="I7" s="9">
        <v>140</v>
      </c>
      <c r="J7" s="9">
        <f>ROUND(I7/1.372,0)</f>
        <v>102</v>
      </c>
      <c r="K7" s="9">
        <f>(E7+G7+I7)*12</f>
        <v>5040</v>
      </c>
      <c r="L7" s="1"/>
    </row>
    <row r="8" spans="1:15" x14ac:dyDescent="0.25">
      <c r="B8" s="12">
        <v>3</v>
      </c>
      <c r="C8" s="14" t="s">
        <v>28</v>
      </c>
      <c r="D8" s="8" t="s">
        <v>32</v>
      </c>
      <c r="E8" s="9">
        <v>100</v>
      </c>
      <c r="F8" s="9">
        <f>ROUND(E8/1.372,0)</f>
        <v>73</v>
      </c>
      <c r="G8" s="9">
        <v>100</v>
      </c>
      <c r="H8" s="9">
        <f>ROUND(G8/1.372,0)</f>
        <v>73</v>
      </c>
      <c r="I8" s="9">
        <v>100</v>
      </c>
      <c r="J8" s="9">
        <f>ROUND(I8/1.372,0)</f>
        <v>73</v>
      </c>
      <c r="K8" s="9">
        <f>(E8+G8+I8)*12</f>
        <v>3600</v>
      </c>
      <c r="L8" s="1"/>
    </row>
    <row r="9" spans="1:15" x14ac:dyDescent="0.25">
      <c r="B9" s="12">
        <v>4</v>
      </c>
      <c r="C9" s="14" t="s">
        <v>29</v>
      </c>
      <c r="D9" s="8" t="s">
        <v>33</v>
      </c>
      <c r="E9" s="9">
        <v>832</v>
      </c>
      <c r="F9" s="33" t="s">
        <v>42</v>
      </c>
      <c r="G9" s="9">
        <v>969</v>
      </c>
      <c r="H9" s="33" t="s">
        <v>42</v>
      </c>
      <c r="I9" s="9">
        <v>969</v>
      </c>
      <c r="J9" s="33" t="s">
        <v>42</v>
      </c>
      <c r="K9" s="9">
        <f>(E9+G9+I9)*12</f>
        <v>33240</v>
      </c>
      <c r="L9" s="22">
        <f>SUM(K6:K9)</f>
        <v>52080</v>
      </c>
      <c r="M9" s="21" t="str">
        <f>IF(L9=K10,"OK","Not OK")</f>
        <v>OK</v>
      </c>
    </row>
    <row r="10" spans="1:15" ht="19.5" customHeight="1" x14ac:dyDescent="0.25">
      <c r="B10" s="10"/>
      <c r="C10" s="18" t="s">
        <v>34</v>
      </c>
      <c r="D10" s="32" t="s">
        <v>42</v>
      </c>
      <c r="E10" s="11">
        <f>SUM(E6:E9)*12</f>
        <v>16464</v>
      </c>
      <c r="F10" s="32" t="s">
        <v>42</v>
      </c>
      <c r="G10" s="11">
        <f>SUM(G6:G9)*12</f>
        <v>18108</v>
      </c>
      <c r="H10" s="32" t="s">
        <v>42</v>
      </c>
      <c r="I10" s="11">
        <f>SUM(I6:I9)*12</f>
        <v>17508</v>
      </c>
      <c r="J10" s="32" t="s">
        <v>42</v>
      </c>
      <c r="K10" s="11">
        <f t="shared" ref="K10:K15" si="0">E10+G10+I10</f>
        <v>52080</v>
      </c>
      <c r="L10" s="24">
        <f>K10/K16</f>
        <v>0.74795346833261522</v>
      </c>
      <c r="M10" s="25" t="str">
        <f>IF(L10&gt;0.75,"Not OK","OK")</f>
        <v>OK</v>
      </c>
    </row>
    <row r="11" spans="1:15" ht="19.5" customHeight="1" x14ac:dyDescent="0.25">
      <c r="B11" s="12">
        <v>5</v>
      </c>
      <c r="C11" s="15" t="s">
        <v>6</v>
      </c>
      <c r="D11" s="33" t="s">
        <v>42</v>
      </c>
      <c r="E11" s="9">
        <v>800</v>
      </c>
      <c r="F11" s="33" t="s">
        <v>42</v>
      </c>
      <c r="G11" s="9"/>
      <c r="H11" s="33" t="s">
        <v>42</v>
      </c>
      <c r="I11" s="9">
        <v>300</v>
      </c>
      <c r="J11" s="33" t="s">
        <v>42</v>
      </c>
      <c r="K11" s="9">
        <f t="shared" si="0"/>
        <v>1100</v>
      </c>
    </row>
    <row r="12" spans="1:15" ht="19.5" customHeight="1" x14ac:dyDescent="0.25">
      <c r="B12" s="12">
        <v>6</v>
      </c>
      <c r="C12" s="15" t="s">
        <v>5</v>
      </c>
      <c r="D12" s="33" t="s">
        <v>42</v>
      </c>
      <c r="E12" s="9">
        <v>1500</v>
      </c>
      <c r="F12" s="33" t="s">
        <v>42</v>
      </c>
      <c r="G12" s="9">
        <v>2500</v>
      </c>
      <c r="H12" s="33" t="s">
        <v>42</v>
      </c>
      <c r="I12" s="9">
        <v>3500</v>
      </c>
      <c r="J12" s="33" t="s">
        <v>42</v>
      </c>
      <c r="K12" s="9">
        <f t="shared" si="0"/>
        <v>7500</v>
      </c>
    </row>
    <row r="13" spans="1:15" ht="19.5" customHeight="1" x14ac:dyDescent="0.25">
      <c r="B13" s="12">
        <v>7</v>
      </c>
      <c r="C13" s="15" t="s">
        <v>7</v>
      </c>
      <c r="D13" s="33" t="s">
        <v>42</v>
      </c>
      <c r="E13" s="9">
        <v>2500</v>
      </c>
      <c r="F13" s="33" t="s">
        <v>42</v>
      </c>
      <c r="G13" s="9">
        <v>2500</v>
      </c>
      <c r="H13" s="33" t="s">
        <v>42</v>
      </c>
      <c r="I13" s="9">
        <v>3000</v>
      </c>
      <c r="J13" s="33" t="s">
        <v>42</v>
      </c>
      <c r="K13" s="9">
        <f t="shared" si="0"/>
        <v>8000</v>
      </c>
    </row>
    <row r="14" spans="1:15" ht="22.5" customHeight="1" x14ac:dyDescent="0.25">
      <c r="B14" s="12">
        <v>8</v>
      </c>
      <c r="C14" s="10" t="s">
        <v>8</v>
      </c>
      <c r="D14" s="33" t="s">
        <v>42</v>
      </c>
      <c r="E14" s="9">
        <v>250</v>
      </c>
      <c r="F14" s="33" t="s">
        <v>42</v>
      </c>
      <c r="G14" s="9">
        <v>500</v>
      </c>
      <c r="H14" s="33" t="s">
        <v>42</v>
      </c>
      <c r="I14" s="9">
        <v>200</v>
      </c>
      <c r="J14" s="33" t="s">
        <v>42</v>
      </c>
      <c r="K14" s="9">
        <f t="shared" si="0"/>
        <v>950</v>
      </c>
    </row>
    <row r="15" spans="1:15" ht="22.5" customHeight="1" thickBot="1" x14ac:dyDescent="0.3">
      <c r="B15" s="10"/>
      <c r="C15" s="19" t="s">
        <v>18</v>
      </c>
      <c r="D15" s="32" t="s">
        <v>42</v>
      </c>
      <c r="E15" s="11">
        <f>SUM(E11:E14)</f>
        <v>5050</v>
      </c>
      <c r="F15" s="32" t="s">
        <v>42</v>
      </c>
      <c r="G15" s="11">
        <f>SUM(G11:G14)</f>
        <v>5500</v>
      </c>
      <c r="H15" s="32" t="s">
        <v>42</v>
      </c>
      <c r="I15" s="11">
        <f>SUM(I11:I14)</f>
        <v>7000</v>
      </c>
      <c r="J15" s="32" t="s">
        <v>42</v>
      </c>
      <c r="K15" s="11">
        <f t="shared" si="0"/>
        <v>17550</v>
      </c>
    </row>
    <row r="16" spans="1:15" ht="18.75" customHeight="1" thickBot="1" x14ac:dyDescent="0.3">
      <c r="I16" t="s">
        <v>1</v>
      </c>
      <c r="K16" s="27">
        <f>K10+K15</f>
        <v>69630</v>
      </c>
      <c r="L16" s="21" t="str">
        <f>IF(K16&gt;K2,"prečerpané","OK")</f>
        <v>OK</v>
      </c>
    </row>
    <row r="17" spans="3:11" ht="21.75" customHeight="1" x14ac:dyDescent="0.25">
      <c r="K17" s="5"/>
    </row>
    <row r="18" spans="3:11" ht="22.5" customHeight="1" x14ac:dyDescent="0.25">
      <c r="C18" s="4" t="s">
        <v>0</v>
      </c>
      <c r="D18" s="3"/>
      <c r="E18" s="7" t="s">
        <v>12</v>
      </c>
      <c r="F18" s="7"/>
      <c r="G18" s="7" t="s">
        <v>15</v>
      </c>
      <c r="H18" s="7"/>
      <c r="I18" s="7" t="s">
        <v>16</v>
      </c>
      <c r="J18" s="7"/>
      <c r="K18" s="6" t="s">
        <v>17</v>
      </c>
    </row>
    <row r="19" spans="3:11" x14ac:dyDescent="0.25">
      <c r="C19" s="3" t="s">
        <v>30</v>
      </c>
      <c r="D19" s="3"/>
      <c r="E19" s="7" t="s">
        <v>13</v>
      </c>
      <c r="F19" s="7"/>
      <c r="G19" s="3"/>
      <c r="H19" s="3"/>
      <c r="I19" s="3"/>
      <c r="J19" s="3"/>
      <c r="K19" s="7">
        <v>6</v>
      </c>
    </row>
    <row r="20" spans="3:11" x14ac:dyDescent="0.25">
      <c r="C20" s="3" t="s">
        <v>14</v>
      </c>
      <c r="D20" s="3"/>
      <c r="E20" s="3"/>
      <c r="F20" s="3"/>
      <c r="G20" s="3"/>
      <c r="H20" s="3"/>
      <c r="I20" s="3"/>
      <c r="J20" s="3"/>
      <c r="K20" s="7"/>
    </row>
    <row r="21" spans="3:11" x14ac:dyDescent="0.25">
      <c r="K21" s="20">
        <f>SUM(K19:K20)</f>
        <v>6</v>
      </c>
    </row>
    <row r="23" spans="3:11" ht="14.25" customHeight="1" x14ac:dyDescent="0.25">
      <c r="C23" s="17" t="s">
        <v>58</v>
      </c>
    </row>
    <row r="24" spans="3:11" x14ac:dyDescent="0.25">
      <c r="C24" s="23" t="s">
        <v>26</v>
      </c>
    </row>
    <row r="25" spans="3:11" x14ac:dyDescent="0.25">
      <c r="C25" s="23" t="s">
        <v>27</v>
      </c>
    </row>
    <row r="26" spans="3:11" x14ac:dyDescent="0.25">
      <c r="C26" s="23" t="s">
        <v>59</v>
      </c>
    </row>
  </sheetData>
  <mergeCells count="8">
    <mergeCell ref="I4:J4"/>
    <mergeCell ref="K4:K5"/>
    <mergeCell ref="D1:K1"/>
    <mergeCell ref="A1:C1"/>
    <mergeCell ref="C4:C5"/>
    <mergeCell ref="D4:D5"/>
    <mergeCell ref="E4:F4"/>
    <mergeCell ref="G4:H4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Fond MVP</vt:lpstr>
      <vt:lpstr>Fond VP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veda</cp:lastModifiedBy>
  <dcterms:created xsi:type="dcterms:W3CDTF">2020-10-07T15:40:37Z</dcterms:created>
  <dcterms:modified xsi:type="dcterms:W3CDTF">2022-11-09T09:53:13Z</dcterms:modified>
</cp:coreProperties>
</file>